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reserva\Desktop\ETA Cascalho\"/>
    </mc:Choice>
  </mc:AlternateContent>
  <xr:revisionPtr revIDLastSave="0" documentId="8_{F5896F73-AD11-4F68-8662-46AD7F07A739}" xr6:coauthVersionLast="45" xr6:coauthVersionMax="45" xr10:uidLastSave="{00000000-0000-0000-0000-000000000000}"/>
  <bookViews>
    <workbookView xWindow="-120" yWindow="-120" windowWidth="20730" windowHeight="11160" tabRatio="740" xr2:uid="{00000000-000D-0000-FFFF-FFFF00000000}"/>
  </bookViews>
  <sheets>
    <sheet name="Orçamento Sintético" sheetId="28" r:id="rId1"/>
    <sheet name="Orçamento Analítico" sheetId="29" r:id="rId2"/>
    <sheet name="CRONOG" sheetId="31" r:id="rId3"/>
    <sheet name="GALERIAS" sheetId="6" r:id="rId4"/>
    <sheet name="Memória de Cálculo" sheetId="23" r:id="rId5"/>
    <sheet name="BDI" sheetId="27" r:id="rId6"/>
    <sheet name="Curva ABC de Insumos" sheetId="30" r:id="rId7"/>
    <sheet name="Croqui Transportes" sheetId="26" r:id="rId8"/>
  </sheets>
  <externalReferences>
    <externalReference r:id="rId9"/>
    <externalReference r:id="rId10"/>
    <externalReference r:id="rId11"/>
  </externalReferences>
  <definedNames>
    <definedName name="__shared_1_0_0" localSheetId="7">#REF!</definedName>
    <definedName name="__shared_1_0_0">#REF!</definedName>
    <definedName name="__shared_1_0_1">#N/A</definedName>
    <definedName name="__shared_1_0_10">#N/A</definedName>
    <definedName name="__shared_1_0_100">#N/A</definedName>
    <definedName name="__shared_1_0_101">#N/A</definedName>
    <definedName name="__shared_1_0_102">#N/A</definedName>
    <definedName name="__shared_1_0_103">#N/A</definedName>
    <definedName name="__shared_1_0_104">#N/A</definedName>
    <definedName name="__shared_1_0_105">#N/A</definedName>
    <definedName name="__shared_1_0_106">#N/A</definedName>
    <definedName name="__shared_1_0_107">#N/A</definedName>
    <definedName name="__shared_1_0_108">#N/A</definedName>
    <definedName name="__shared_1_0_109">#N/A</definedName>
    <definedName name="__shared_1_0_11" localSheetId="7">#REF!</definedName>
    <definedName name="__shared_1_0_11">#REF!</definedName>
    <definedName name="__shared_1_0_110">#N/A</definedName>
    <definedName name="__shared_1_0_111">#N/A</definedName>
    <definedName name="__shared_1_0_112">#N/A</definedName>
    <definedName name="__shared_1_0_113">#N/A</definedName>
    <definedName name="__shared_1_0_114">#N/A</definedName>
    <definedName name="__shared_1_0_115">#N/A</definedName>
    <definedName name="__shared_1_0_116">#N/A</definedName>
    <definedName name="__shared_1_0_117">#N/A</definedName>
    <definedName name="__shared_1_0_118">#N/A</definedName>
    <definedName name="__shared_1_0_119">#N/A</definedName>
    <definedName name="__shared_1_0_12">#N/A</definedName>
    <definedName name="__shared_1_0_120">#N/A</definedName>
    <definedName name="__shared_1_0_121">#N/A</definedName>
    <definedName name="__shared_1_0_122" localSheetId="7">#REF!</definedName>
    <definedName name="__shared_1_0_122">#REF!</definedName>
    <definedName name="__shared_1_0_123">#N/A</definedName>
    <definedName name="__shared_1_0_124">#N/A</definedName>
    <definedName name="__shared_1_0_125">#N/A</definedName>
    <definedName name="__shared_1_0_126">#N/A</definedName>
    <definedName name="__shared_1_0_127">#N/A</definedName>
    <definedName name="__shared_1_0_128">#N/A</definedName>
    <definedName name="__shared_1_0_129">#N/A</definedName>
    <definedName name="__shared_1_0_13">#N/A</definedName>
    <definedName name="__shared_1_0_130">#N/A</definedName>
    <definedName name="__shared_1_0_131">#N/A</definedName>
    <definedName name="__shared_1_0_132">#N/A</definedName>
    <definedName name="__shared_1_0_133">#N/A</definedName>
    <definedName name="__shared_1_0_134">#N/A</definedName>
    <definedName name="__shared_1_0_135">#N/A</definedName>
    <definedName name="__shared_1_0_136">#N/A</definedName>
    <definedName name="__shared_1_0_137">#N/A</definedName>
    <definedName name="__shared_1_0_138">#N/A</definedName>
    <definedName name="__shared_1_0_139" localSheetId="7">#REF!</definedName>
    <definedName name="__shared_1_0_139">#REF!</definedName>
    <definedName name="__shared_1_0_14">#N/A</definedName>
    <definedName name="__shared_1_0_140">#N/A</definedName>
    <definedName name="__shared_1_0_141">#N/A</definedName>
    <definedName name="__shared_1_0_142">#N/A</definedName>
    <definedName name="__shared_1_0_143">#N/A</definedName>
    <definedName name="__shared_1_0_144">#N/A</definedName>
    <definedName name="__shared_1_0_145">#N/A</definedName>
    <definedName name="__shared_1_0_146">#N/A</definedName>
    <definedName name="__shared_1_0_147">#N/A</definedName>
    <definedName name="__shared_1_0_148">#N/A</definedName>
    <definedName name="__shared_1_0_149">#N/A</definedName>
    <definedName name="__shared_1_0_15">#N/A</definedName>
    <definedName name="__shared_1_0_150">#N/A</definedName>
    <definedName name="__shared_1_0_151" localSheetId="7">#REF!</definedName>
    <definedName name="__shared_1_0_151">#REF!</definedName>
    <definedName name="__shared_1_0_152">#N/A</definedName>
    <definedName name="__shared_1_0_153">#N/A</definedName>
    <definedName name="__shared_1_0_154">#N/A</definedName>
    <definedName name="__shared_1_0_155">#N/A</definedName>
    <definedName name="__shared_1_0_156">#N/A</definedName>
    <definedName name="__shared_1_0_157">#N/A</definedName>
    <definedName name="__shared_1_0_158">#N/A</definedName>
    <definedName name="__shared_1_0_159">#N/A</definedName>
    <definedName name="__shared_1_0_16">#N/A</definedName>
    <definedName name="__shared_1_0_160">#N/A</definedName>
    <definedName name="__shared_1_0_161">#N/A</definedName>
    <definedName name="__shared_1_0_162">#N/A</definedName>
    <definedName name="__shared_1_0_163" localSheetId="7">#REF!</definedName>
    <definedName name="__shared_1_0_163">#REF!</definedName>
    <definedName name="__shared_1_0_164">#N/A</definedName>
    <definedName name="__shared_1_0_165">#N/A</definedName>
    <definedName name="__shared_1_0_166">#N/A</definedName>
    <definedName name="__shared_1_0_167">#N/A</definedName>
    <definedName name="__shared_1_0_168">#N/A</definedName>
    <definedName name="__shared_1_0_169">#N/A</definedName>
    <definedName name="__shared_1_0_17">#N/A</definedName>
    <definedName name="__shared_1_0_170">#N/A</definedName>
    <definedName name="__shared_1_0_171">#N/A</definedName>
    <definedName name="__shared_1_0_172">#N/A</definedName>
    <definedName name="__shared_1_0_173">#N/A</definedName>
    <definedName name="__shared_1_0_174">#N/A</definedName>
    <definedName name="__shared_1_0_175">#N/A</definedName>
    <definedName name="__shared_1_0_176" localSheetId="7">#REF!</definedName>
    <definedName name="__shared_1_0_176">#REF!</definedName>
    <definedName name="__shared_1_0_177">#N/A</definedName>
    <definedName name="__shared_1_0_178">#N/A</definedName>
    <definedName name="__shared_1_0_179">#N/A</definedName>
    <definedName name="__shared_1_0_18">#N/A</definedName>
    <definedName name="__shared_1_0_180">#N/A</definedName>
    <definedName name="__shared_1_0_181">#N/A</definedName>
    <definedName name="__shared_1_0_182">#N/A</definedName>
    <definedName name="__shared_1_0_183">#N/A</definedName>
    <definedName name="__shared_1_0_184">#N/A</definedName>
    <definedName name="__shared_1_0_185">#N/A</definedName>
    <definedName name="__shared_1_0_186">#N/A</definedName>
    <definedName name="__shared_1_0_187" localSheetId="7">#REF!</definedName>
    <definedName name="__shared_1_0_187">#REF!</definedName>
    <definedName name="__shared_1_0_188">#N/A</definedName>
    <definedName name="__shared_1_0_189">#N/A</definedName>
    <definedName name="__shared_1_0_19">#N/A</definedName>
    <definedName name="__shared_1_0_190">#N/A</definedName>
    <definedName name="__shared_1_0_191">#N/A</definedName>
    <definedName name="__shared_1_0_192">#N/A</definedName>
    <definedName name="__shared_1_0_193">#N/A</definedName>
    <definedName name="__shared_1_0_194">#N/A</definedName>
    <definedName name="__shared_1_0_195">#N/A</definedName>
    <definedName name="__shared_1_0_196">#N/A</definedName>
    <definedName name="__shared_1_0_197">#N/A</definedName>
    <definedName name="__shared_1_0_198" localSheetId="7">#REF!</definedName>
    <definedName name="__shared_1_0_198">#REF!</definedName>
    <definedName name="__shared_1_0_199">#N/A</definedName>
    <definedName name="__shared_1_0_2">#N/A</definedName>
    <definedName name="__shared_1_0_20">#N/A</definedName>
    <definedName name="__shared_1_0_200">#N/A</definedName>
    <definedName name="__shared_1_0_201">#N/A</definedName>
    <definedName name="__shared_1_0_202">#N/A</definedName>
    <definedName name="__shared_1_0_203">#N/A</definedName>
    <definedName name="__shared_1_0_204">#N/A</definedName>
    <definedName name="__shared_1_0_205">#N/A</definedName>
    <definedName name="__shared_1_0_206">#N/A</definedName>
    <definedName name="__shared_1_0_207">#N/A</definedName>
    <definedName name="__shared_1_0_208">#N/A</definedName>
    <definedName name="__shared_1_0_209" localSheetId="7">#REF!</definedName>
    <definedName name="__shared_1_0_209">#REF!</definedName>
    <definedName name="__shared_1_0_21">#N/A</definedName>
    <definedName name="__shared_1_0_210">#N/A</definedName>
    <definedName name="__shared_1_0_211">#N/A</definedName>
    <definedName name="__shared_1_0_212">#N/A</definedName>
    <definedName name="__shared_1_0_213">#N/A</definedName>
    <definedName name="__shared_1_0_214">#N/A</definedName>
    <definedName name="__shared_1_0_215">#N/A</definedName>
    <definedName name="__shared_1_0_216">#N/A</definedName>
    <definedName name="__shared_1_0_217">#N/A</definedName>
    <definedName name="__shared_1_0_218">#N/A</definedName>
    <definedName name="__shared_1_0_219">#N/A</definedName>
    <definedName name="__shared_1_0_22" localSheetId="7">#REF!</definedName>
    <definedName name="__shared_1_0_22">#REF!</definedName>
    <definedName name="__shared_1_0_220" localSheetId="7">#REF!</definedName>
    <definedName name="__shared_1_0_220">#REF!</definedName>
    <definedName name="__shared_1_0_221">#N/A</definedName>
    <definedName name="__shared_1_0_222">#N/A</definedName>
    <definedName name="__shared_1_0_223">#N/A</definedName>
    <definedName name="__shared_1_0_224">#N/A</definedName>
    <definedName name="__shared_1_0_225">#N/A</definedName>
    <definedName name="__shared_1_0_226">#N/A</definedName>
    <definedName name="__shared_1_0_227">#N/A</definedName>
    <definedName name="__shared_1_0_228">#N/A</definedName>
    <definedName name="__shared_1_0_229">#N/A</definedName>
    <definedName name="__shared_1_0_23">#N/A</definedName>
    <definedName name="__shared_1_0_230">#N/A</definedName>
    <definedName name="__shared_1_0_231">#N/A</definedName>
    <definedName name="__shared_1_0_232" localSheetId="7">#REF!</definedName>
    <definedName name="__shared_1_0_232">#REF!</definedName>
    <definedName name="__shared_1_0_233">#N/A</definedName>
    <definedName name="__shared_1_0_234">#N/A</definedName>
    <definedName name="__shared_1_0_235">#N/A</definedName>
    <definedName name="__shared_1_0_236">#N/A</definedName>
    <definedName name="__shared_1_0_237">#N/A</definedName>
    <definedName name="__shared_1_0_238">#N/A</definedName>
    <definedName name="__shared_1_0_239">#N/A</definedName>
    <definedName name="__shared_1_0_24">#N/A</definedName>
    <definedName name="__shared_1_0_240">#N/A</definedName>
    <definedName name="__shared_1_0_241">#N/A</definedName>
    <definedName name="__shared_1_0_242">#N/A</definedName>
    <definedName name="__shared_1_0_243" localSheetId="7">#REF!</definedName>
    <definedName name="__shared_1_0_243">#REF!</definedName>
    <definedName name="__shared_1_0_244">#N/A</definedName>
    <definedName name="__shared_1_0_245">#N/A</definedName>
    <definedName name="__shared_1_0_246">#N/A</definedName>
    <definedName name="__shared_1_0_247">#N/A</definedName>
    <definedName name="__shared_1_0_248">#N/A</definedName>
    <definedName name="__shared_1_0_249">#N/A</definedName>
    <definedName name="__shared_1_0_25">#N/A</definedName>
    <definedName name="__shared_1_0_250">#N/A</definedName>
    <definedName name="__shared_1_0_251">#N/A</definedName>
    <definedName name="__shared_1_0_252">#N/A</definedName>
    <definedName name="__shared_1_0_253">#N/A</definedName>
    <definedName name="__shared_1_0_254" localSheetId="7">#REF!</definedName>
    <definedName name="__shared_1_0_254">#REF!</definedName>
    <definedName name="__shared_1_0_255">#N/A</definedName>
    <definedName name="__shared_1_0_256">#N/A</definedName>
    <definedName name="__shared_1_0_257">#N/A</definedName>
    <definedName name="__shared_1_0_258">#N/A</definedName>
    <definedName name="__shared_1_0_259">#N/A</definedName>
    <definedName name="__shared_1_0_26">#N/A</definedName>
    <definedName name="__shared_1_0_260">#N/A</definedName>
    <definedName name="__shared_1_0_261">#N/A</definedName>
    <definedName name="__shared_1_0_262">#N/A</definedName>
    <definedName name="__shared_1_0_263">#N/A</definedName>
    <definedName name="__shared_1_0_264">#N/A</definedName>
    <definedName name="__shared_1_0_265" localSheetId="7">#REF!</definedName>
    <definedName name="__shared_1_0_265">#REF!</definedName>
    <definedName name="__shared_1_0_266">#N/A</definedName>
    <definedName name="__shared_1_0_267">#N/A</definedName>
    <definedName name="__shared_1_0_268">#N/A</definedName>
    <definedName name="__shared_1_0_269">#N/A</definedName>
    <definedName name="__shared_1_0_27">#N/A</definedName>
    <definedName name="__shared_1_0_270">#N/A</definedName>
    <definedName name="__shared_1_0_271">#N/A</definedName>
    <definedName name="__shared_1_0_272">#N/A</definedName>
    <definedName name="__shared_1_0_273">#N/A</definedName>
    <definedName name="__shared_1_0_274">#N/A</definedName>
    <definedName name="__shared_1_0_275">#N/A</definedName>
    <definedName name="__shared_1_0_276" localSheetId="7">#REF!</definedName>
    <definedName name="__shared_1_0_276">#REF!</definedName>
    <definedName name="__shared_1_0_277">#N/A</definedName>
    <definedName name="__shared_1_0_278">#N/A</definedName>
    <definedName name="__shared_1_0_279">#N/A</definedName>
    <definedName name="__shared_1_0_28">#N/A</definedName>
    <definedName name="__shared_1_0_280">#N/A</definedName>
    <definedName name="__shared_1_0_281">#N/A</definedName>
    <definedName name="__shared_1_0_282">#N/A</definedName>
    <definedName name="__shared_1_0_283">#N/A</definedName>
    <definedName name="__shared_1_0_284">#N/A</definedName>
    <definedName name="__shared_1_0_285">#N/A</definedName>
    <definedName name="__shared_1_0_286">#N/A</definedName>
    <definedName name="__shared_1_0_287" localSheetId="7">#REF!</definedName>
    <definedName name="__shared_1_0_287">#REF!</definedName>
    <definedName name="__shared_1_0_288">#N/A</definedName>
    <definedName name="__shared_1_0_289">#N/A</definedName>
    <definedName name="__shared_1_0_29">#N/A</definedName>
    <definedName name="__shared_1_0_290">#N/A</definedName>
    <definedName name="__shared_1_0_291">#N/A</definedName>
    <definedName name="__shared_1_0_292">#N/A</definedName>
    <definedName name="__shared_1_0_293">#N/A</definedName>
    <definedName name="__shared_1_0_294">#N/A</definedName>
    <definedName name="__shared_1_0_295">#N/A</definedName>
    <definedName name="__shared_1_0_296">#N/A</definedName>
    <definedName name="__shared_1_0_297">#N/A</definedName>
    <definedName name="__shared_1_0_298" localSheetId="7">#REF!</definedName>
    <definedName name="__shared_1_0_298">#REF!</definedName>
    <definedName name="__shared_1_0_299">#N/A</definedName>
    <definedName name="__shared_1_0_3">#N/A</definedName>
    <definedName name="__shared_1_0_30">#N/A</definedName>
    <definedName name="__shared_1_0_300">#N/A</definedName>
    <definedName name="__shared_1_0_301">#N/A</definedName>
    <definedName name="__shared_1_0_302">#N/A</definedName>
    <definedName name="__shared_1_0_303">#N/A</definedName>
    <definedName name="__shared_1_0_304">#N/A</definedName>
    <definedName name="__shared_1_0_305">#N/A</definedName>
    <definedName name="__shared_1_0_306">#N/A</definedName>
    <definedName name="__shared_1_0_307">#N/A</definedName>
    <definedName name="__shared_1_0_308">#N/A</definedName>
    <definedName name="__shared_1_0_309" localSheetId="7">#REF!</definedName>
    <definedName name="__shared_1_0_309">#REF!</definedName>
    <definedName name="__shared_1_0_31">#N/A</definedName>
    <definedName name="__shared_1_0_310">#N/A</definedName>
    <definedName name="__shared_1_0_311">#N/A</definedName>
    <definedName name="__shared_1_0_312">#N/A</definedName>
    <definedName name="__shared_1_0_313">#N/A</definedName>
    <definedName name="__shared_1_0_314">#N/A</definedName>
    <definedName name="__shared_1_0_315">#N/A</definedName>
    <definedName name="__shared_1_0_316">#N/A</definedName>
    <definedName name="__shared_1_0_317">#N/A</definedName>
    <definedName name="__shared_1_0_318">#N/A</definedName>
    <definedName name="__shared_1_0_319">#N/A</definedName>
    <definedName name="__shared_1_0_32">#N/A</definedName>
    <definedName name="__shared_1_0_320" localSheetId="7">#REF!</definedName>
    <definedName name="__shared_1_0_320">#REF!</definedName>
    <definedName name="__shared_1_0_321">#N/A</definedName>
    <definedName name="__shared_1_0_322">#N/A</definedName>
    <definedName name="__shared_1_0_323">#N/A</definedName>
    <definedName name="__shared_1_0_324">#N/A</definedName>
    <definedName name="__shared_1_0_325">#N/A</definedName>
    <definedName name="__shared_1_0_326">#N/A</definedName>
    <definedName name="__shared_1_0_327">#N/A</definedName>
    <definedName name="__shared_1_0_328">#N/A</definedName>
    <definedName name="__shared_1_0_329">#N/A</definedName>
    <definedName name="__shared_1_0_33" localSheetId="7">#REF!</definedName>
    <definedName name="__shared_1_0_33">#REF!</definedName>
    <definedName name="__shared_1_0_330">#N/A</definedName>
    <definedName name="__shared_1_0_331" localSheetId="7">#REF!</definedName>
    <definedName name="__shared_1_0_331">#REF!</definedName>
    <definedName name="__shared_1_0_332">#N/A</definedName>
    <definedName name="__shared_1_0_333">#N/A</definedName>
    <definedName name="__shared_1_0_334">#N/A</definedName>
    <definedName name="__shared_1_0_335">#N/A</definedName>
    <definedName name="__shared_1_0_336">#N/A</definedName>
    <definedName name="__shared_1_0_337">#N/A</definedName>
    <definedName name="__shared_1_0_338">#N/A</definedName>
    <definedName name="__shared_1_0_339">#N/A</definedName>
    <definedName name="__shared_1_0_34">#N/A</definedName>
    <definedName name="__shared_1_0_340">#N/A</definedName>
    <definedName name="__shared_1_0_341">#N/A</definedName>
    <definedName name="__shared_1_0_342" localSheetId="7">#REF!</definedName>
    <definedName name="__shared_1_0_342">#REF!</definedName>
    <definedName name="__shared_1_0_342_1">#REF!</definedName>
    <definedName name="__shared_1_0_343">#N/A</definedName>
    <definedName name="__shared_1_0_344">#N/A</definedName>
    <definedName name="__shared_1_0_345">#N/A</definedName>
    <definedName name="__shared_1_0_346">#N/A</definedName>
    <definedName name="__shared_1_0_347">#N/A</definedName>
    <definedName name="__shared_1_0_348">#N/A</definedName>
    <definedName name="__shared_1_0_349">#N/A</definedName>
    <definedName name="__shared_1_0_35">#N/A</definedName>
    <definedName name="__shared_1_0_350">#N/A</definedName>
    <definedName name="__shared_1_0_351">#N/A</definedName>
    <definedName name="__shared_1_0_352">#N/A</definedName>
    <definedName name="__shared_1_0_353" localSheetId="7">#REF!</definedName>
    <definedName name="__shared_1_0_353">#REF!</definedName>
    <definedName name="__shared_1_0_354">#N/A</definedName>
    <definedName name="__shared_1_0_355">#N/A</definedName>
    <definedName name="__shared_1_0_356">#N/A</definedName>
    <definedName name="__shared_1_0_357">#N/A</definedName>
    <definedName name="__shared_1_0_358">#N/A</definedName>
    <definedName name="__shared_1_0_359">#N/A</definedName>
    <definedName name="__shared_1_0_36">#N/A</definedName>
    <definedName name="__shared_1_0_360">#N/A</definedName>
    <definedName name="__shared_1_0_361">#N/A</definedName>
    <definedName name="__shared_1_0_362">#N/A</definedName>
    <definedName name="__shared_1_0_363">#N/A</definedName>
    <definedName name="__shared_1_0_364" localSheetId="7">#REF!</definedName>
    <definedName name="__shared_1_0_364">#REF!</definedName>
    <definedName name="__shared_1_0_365">#N/A</definedName>
    <definedName name="__shared_1_0_366">#N/A</definedName>
    <definedName name="__shared_1_0_367">#N/A</definedName>
    <definedName name="__shared_1_0_368">#N/A</definedName>
    <definedName name="__shared_1_0_369">#N/A</definedName>
    <definedName name="__shared_1_0_37">#N/A</definedName>
    <definedName name="__shared_1_0_370">#N/A</definedName>
    <definedName name="__shared_1_0_371">#N/A</definedName>
    <definedName name="__shared_1_0_372">#N/A</definedName>
    <definedName name="__shared_1_0_373">#N/A</definedName>
    <definedName name="__shared_1_0_374">#N/A</definedName>
    <definedName name="__shared_1_0_375" localSheetId="7">#REF!</definedName>
    <definedName name="__shared_1_0_375">#REF!</definedName>
    <definedName name="__shared_1_0_376">#N/A</definedName>
    <definedName name="__shared_1_0_377">#N/A</definedName>
    <definedName name="__shared_1_0_378">#N/A</definedName>
    <definedName name="__shared_1_0_379">#N/A</definedName>
    <definedName name="__shared_1_0_38">#N/A</definedName>
    <definedName name="__shared_1_0_380">#N/A</definedName>
    <definedName name="__shared_1_0_381">#N/A</definedName>
    <definedName name="__shared_1_0_382">#N/A</definedName>
    <definedName name="__shared_1_0_383">#N/A</definedName>
    <definedName name="__shared_1_0_384">#N/A</definedName>
    <definedName name="__shared_1_0_385">#N/A</definedName>
    <definedName name="__shared_1_0_386" localSheetId="7">#REF!</definedName>
    <definedName name="__shared_1_0_386">#REF!</definedName>
    <definedName name="__shared_1_0_387">#N/A</definedName>
    <definedName name="__shared_1_0_388">#N/A</definedName>
    <definedName name="__shared_1_0_389">#N/A</definedName>
    <definedName name="__shared_1_0_39">#N/A</definedName>
    <definedName name="__shared_1_0_390">#N/A</definedName>
    <definedName name="__shared_1_0_391">#N/A</definedName>
    <definedName name="__shared_1_0_392">#N/A</definedName>
    <definedName name="__shared_1_0_393">#N/A</definedName>
    <definedName name="__shared_1_0_394">#N/A</definedName>
    <definedName name="__shared_1_0_395">#N/A</definedName>
    <definedName name="__shared_1_0_396">#N/A</definedName>
    <definedName name="__shared_1_0_397" localSheetId="7">#REF!</definedName>
    <definedName name="__shared_1_0_397">#REF!</definedName>
    <definedName name="__shared_1_0_398">#N/A</definedName>
    <definedName name="__shared_1_0_399">#N/A</definedName>
    <definedName name="__shared_1_0_4">#N/A</definedName>
    <definedName name="__shared_1_0_40">#N/A</definedName>
    <definedName name="__shared_1_0_400">#N/A</definedName>
    <definedName name="__shared_1_0_401">#N/A</definedName>
    <definedName name="__shared_1_0_402">#N/A</definedName>
    <definedName name="__shared_1_0_403">#N/A</definedName>
    <definedName name="__shared_1_0_404">#N/A</definedName>
    <definedName name="__shared_1_0_405">#N/A</definedName>
    <definedName name="__shared_1_0_406">#N/A</definedName>
    <definedName name="__shared_1_0_407">#N/A</definedName>
    <definedName name="__shared_1_0_408" localSheetId="7">#REF!</definedName>
    <definedName name="__shared_1_0_408">#REF!</definedName>
    <definedName name="__shared_1_0_409">#N/A</definedName>
    <definedName name="__shared_1_0_41">#N/A</definedName>
    <definedName name="__shared_1_0_410">#N/A</definedName>
    <definedName name="__shared_1_0_411">#N/A</definedName>
    <definedName name="__shared_1_0_412">#N/A</definedName>
    <definedName name="__shared_1_0_413">#N/A</definedName>
    <definedName name="__shared_1_0_414">#N/A</definedName>
    <definedName name="__shared_1_0_415">#N/A</definedName>
    <definedName name="__shared_1_0_416">#N/A</definedName>
    <definedName name="__shared_1_0_417">#N/A</definedName>
    <definedName name="__shared_1_0_418">#N/A</definedName>
    <definedName name="__shared_1_0_419" localSheetId="7">#REF!</definedName>
    <definedName name="__shared_1_0_419">#REF!</definedName>
    <definedName name="__shared_1_0_42">#N/A</definedName>
    <definedName name="__shared_1_0_420">#N/A</definedName>
    <definedName name="__shared_1_0_421">#N/A</definedName>
    <definedName name="__shared_1_0_422">#N/A</definedName>
    <definedName name="__shared_1_0_423">#N/A</definedName>
    <definedName name="__shared_1_0_424">#N/A</definedName>
    <definedName name="__shared_1_0_425">#N/A</definedName>
    <definedName name="__shared_1_0_426">#N/A</definedName>
    <definedName name="__shared_1_0_427">#N/A</definedName>
    <definedName name="__shared_1_0_428">#N/A</definedName>
    <definedName name="__shared_1_0_429">#N/A</definedName>
    <definedName name="__shared_1_0_43">#N/A</definedName>
    <definedName name="__shared_1_0_430" localSheetId="7">#REF!</definedName>
    <definedName name="__shared_1_0_430">#REF!</definedName>
    <definedName name="__shared_1_0_431">#N/A</definedName>
    <definedName name="__shared_1_0_432">#N/A</definedName>
    <definedName name="__shared_1_0_433">#N/A</definedName>
    <definedName name="__shared_1_0_434">#N/A</definedName>
    <definedName name="__shared_1_0_435">#N/A</definedName>
    <definedName name="__shared_1_0_436">#N/A</definedName>
    <definedName name="__shared_1_0_437">#N/A</definedName>
    <definedName name="__shared_1_0_438">#N/A</definedName>
    <definedName name="__shared_1_0_439">#N/A</definedName>
    <definedName name="__shared_1_0_44" localSheetId="7">#REF!</definedName>
    <definedName name="__shared_1_0_44">#REF!</definedName>
    <definedName name="__shared_1_0_440">#N/A</definedName>
    <definedName name="__shared_1_0_441" localSheetId="7">#REF!</definedName>
    <definedName name="__shared_1_0_441">#REF!</definedName>
    <definedName name="__shared_1_0_442">#N/A</definedName>
    <definedName name="__shared_1_0_443">#N/A</definedName>
    <definedName name="__shared_1_0_444">#N/A</definedName>
    <definedName name="__shared_1_0_445">#N/A</definedName>
    <definedName name="__shared_1_0_446">#N/A</definedName>
    <definedName name="__shared_1_0_447">#N/A</definedName>
    <definedName name="__shared_1_0_448">#N/A</definedName>
    <definedName name="__shared_1_0_449">#N/A</definedName>
    <definedName name="__shared_1_0_45">#N/A</definedName>
    <definedName name="__shared_1_0_450">#N/A</definedName>
    <definedName name="__shared_1_0_451">#N/A</definedName>
    <definedName name="__shared_1_0_452">#N/A</definedName>
    <definedName name="__shared_1_0_453">#N/A</definedName>
    <definedName name="__shared_1_0_454" localSheetId="7">#REF!</definedName>
    <definedName name="__shared_1_0_454">#REF!</definedName>
    <definedName name="__shared_1_0_455">#N/A</definedName>
    <definedName name="__shared_1_0_456">#N/A</definedName>
    <definedName name="__shared_1_0_457">#N/A</definedName>
    <definedName name="__shared_1_0_458">#N/A</definedName>
    <definedName name="__shared_1_0_459">#N/A</definedName>
    <definedName name="__shared_1_0_46">#N/A</definedName>
    <definedName name="__shared_1_0_460">#N/A</definedName>
    <definedName name="__shared_1_0_461">#N/A</definedName>
    <definedName name="__shared_1_0_462">#N/A</definedName>
    <definedName name="__shared_1_0_463">#N/A</definedName>
    <definedName name="__shared_1_0_464">#N/A</definedName>
    <definedName name="__shared_1_0_465" localSheetId="7">#REF!</definedName>
    <definedName name="__shared_1_0_465">#REF!</definedName>
    <definedName name="__shared_1_0_466">#N/A</definedName>
    <definedName name="__shared_1_0_467">#N/A</definedName>
    <definedName name="__shared_1_0_468">#N/A</definedName>
    <definedName name="__shared_1_0_469">#N/A</definedName>
    <definedName name="__shared_1_0_47">#N/A</definedName>
    <definedName name="__shared_1_0_470">#N/A</definedName>
    <definedName name="__shared_1_0_471">#N/A</definedName>
    <definedName name="__shared_1_0_472">#N/A</definedName>
    <definedName name="__shared_1_0_473">#N/A</definedName>
    <definedName name="__shared_1_0_474">#N/A</definedName>
    <definedName name="__shared_1_0_475">#N/A</definedName>
    <definedName name="__shared_1_0_476">#N/A</definedName>
    <definedName name="__shared_1_0_477" localSheetId="7">#REF!</definedName>
    <definedName name="__shared_1_0_477">#REF!</definedName>
    <definedName name="__shared_1_0_478">#N/A</definedName>
    <definedName name="__shared_1_0_479">#N/A</definedName>
    <definedName name="__shared_1_0_48">#N/A</definedName>
    <definedName name="__shared_1_0_480">#N/A</definedName>
    <definedName name="__shared_1_0_481">#N/A</definedName>
    <definedName name="__shared_1_0_482">#N/A</definedName>
    <definedName name="__shared_1_0_483">#N/A</definedName>
    <definedName name="__shared_1_0_484">#N/A</definedName>
    <definedName name="__shared_1_0_485">#N/A</definedName>
    <definedName name="__shared_1_0_486">#N/A</definedName>
    <definedName name="__shared_1_0_487">#N/A</definedName>
    <definedName name="__shared_1_0_488" localSheetId="7">#REF!</definedName>
    <definedName name="__shared_1_0_488">#REF!</definedName>
    <definedName name="__shared_1_0_489">#N/A</definedName>
    <definedName name="__shared_1_0_49">#N/A</definedName>
    <definedName name="__shared_1_0_490">#N/A</definedName>
    <definedName name="__shared_1_0_491">#N/A</definedName>
    <definedName name="__shared_1_0_492">#N/A</definedName>
    <definedName name="__shared_1_0_493">#N/A</definedName>
    <definedName name="__shared_1_0_494">#N/A</definedName>
    <definedName name="__shared_1_0_495">#N/A</definedName>
    <definedName name="__shared_1_0_496">#N/A</definedName>
    <definedName name="__shared_1_0_497">#N/A</definedName>
    <definedName name="__shared_1_0_498">#N/A</definedName>
    <definedName name="__shared_1_0_5">#N/A</definedName>
    <definedName name="__shared_1_0_50">#N/A</definedName>
    <definedName name="__shared_1_0_51">#N/A</definedName>
    <definedName name="__shared_1_0_52">#N/A</definedName>
    <definedName name="__shared_1_0_53">#N/A</definedName>
    <definedName name="__shared_1_0_54">#N/A</definedName>
    <definedName name="__shared_1_0_55" localSheetId="7">#REF!</definedName>
    <definedName name="__shared_1_0_55">#REF!</definedName>
    <definedName name="__shared_1_0_56">#N/A</definedName>
    <definedName name="__shared_1_0_57">#N/A</definedName>
    <definedName name="__shared_1_0_58">#N/A</definedName>
    <definedName name="__shared_1_0_59">#N/A</definedName>
    <definedName name="__shared_1_0_6">#N/A</definedName>
    <definedName name="__shared_1_0_60">#N/A</definedName>
    <definedName name="__shared_1_0_61">#N/A</definedName>
    <definedName name="__shared_1_0_62">#N/A</definedName>
    <definedName name="__shared_1_0_63">#N/A</definedName>
    <definedName name="__shared_1_0_64">#N/A</definedName>
    <definedName name="__shared_1_0_65">#N/A</definedName>
    <definedName name="__shared_1_0_66" localSheetId="7">#REF!</definedName>
    <definedName name="__shared_1_0_66">#REF!</definedName>
    <definedName name="__shared_1_0_67">#N/A</definedName>
    <definedName name="__shared_1_0_68">#N/A</definedName>
    <definedName name="__shared_1_0_69">#N/A</definedName>
    <definedName name="__shared_1_0_7">#N/A</definedName>
    <definedName name="__shared_1_0_70">#N/A</definedName>
    <definedName name="__shared_1_0_71">#N/A</definedName>
    <definedName name="__shared_1_0_72">#N/A</definedName>
    <definedName name="__shared_1_0_73">#N/A</definedName>
    <definedName name="__shared_1_0_74">#N/A</definedName>
    <definedName name="__shared_1_0_75">#N/A</definedName>
    <definedName name="__shared_1_0_76">#N/A</definedName>
    <definedName name="__shared_1_0_77">#N/A</definedName>
    <definedName name="__shared_1_0_78" localSheetId="7">#REF!</definedName>
    <definedName name="__shared_1_0_78">#REF!</definedName>
    <definedName name="__shared_1_0_79">#N/A</definedName>
    <definedName name="__shared_1_0_8">#N/A</definedName>
    <definedName name="__shared_1_0_80">#N/A</definedName>
    <definedName name="__shared_1_0_81">#N/A</definedName>
    <definedName name="__shared_1_0_82">#N/A</definedName>
    <definedName name="__shared_1_0_83">#N/A</definedName>
    <definedName name="__shared_1_0_84">#N/A</definedName>
    <definedName name="__shared_1_0_85">#N/A</definedName>
    <definedName name="__shared_1_0_86">#N/A</definedName>
    <definedName name="__shared_1_0_87">#N/A</definedName>
    <definedName name="__shared_1_0_88">#N/A</definedName>
    <definedName name="__shared_1_0_89">#N/A</definedName>
    <definedName name="__shared_1_0_9">#N/A</definedName>
    <definedName name="__shared_1_0_90">#N/A</definedName>
    <definedName name="__shared_1_0_91">#N/A</definedName>
    <definedName name="__shared_1_0_92" localSheetId="7">#REF!</definedName>
    <definedName name="__shared_1_0_92">#REF!</definedName>
    <definedName name="__shared_1_0_93">#N/A</definedName>
    <definedName name="__shared_1_0_94">#N/A</definedName>
    <definedName name="__shared_1_0_95">#N/A</definedName>
    <definedName name="__shared_1_0_96">#N/A</definedName>
    <definedName name="__shared_1_0_97">#N/A</definedName>
    <definedName name="__shared_1_0_98">#N/A</definedName>
    <definedName name="__shared_1_0_99">#N/A</definedName>
    <definedName name="__shared_2_0_0">#N/A</definedName>
    <definedName name="__shared_2_0_1">#N/A</definedName>
    <definedName name="__shared_2_0_2">#N/A</definedName>
    <definedName name="__shared_2_0_3">#N/A</definedName>
    <definedName name="__shared_2_0_4">#N/A</definedName>
    <definedName name="A">#REF!</definedName>
    <definedName name="A_1">#REF!</definedName>
    <definedName name="A_2">#REF!</definedName>
    <definedName name="AA">#REF!</definedName>
    <definedName name="AAA">#REF!</definedName>
    <definedName name="AAAAA">#REF!</definedName>
    <definedName name="ANCORAGEM">#REF!</definedName>
    <definedName name="_xlnm.Print_Area" localSheetId="5">BDI!$A$1:$R$43</definedName>
    <definedName name="_xlnm.Print_Area" localSheetId="2">CRONOG!$A$1:$G$16</definedName>
    <definedName name="_xlnm.Print_Area" localSheetId="6">'Curva ABC de Insumos'!$A$1:$O$236</definedName>
    <definedName name="_xlnm.Print_Area" localSheetId="3">GALERIAS!$A$1:$Q$21</definedName>
    <definedName name="_xlnm.Print_Area" localSheetId="4">'Memória de Cálculo'!$A$1:$E$86</definedName>
    <definedName name="_xlnm.Print_Area" localSheetId="1">'Orçamento Analítico'!$A$1:$J$609</definedName>
    <definedName name="_xlnm.Print_Area" localSheetId="0">'Orçamento Sintético'!$A$1:$I$93</definedName>
    <definedName name="B">#REF!</definedName>
    <definedName name="B_1">#REF!</definedName>
    <definedName name="B_2">#REF!</definedName>
    <definedName name="BDI">[1]PREÇOS!#REF!</definedName>
    <definedName name="BLOCOANCORAGEMNOVO">#REF!</definedName>
    <definedName name="Critérios_IM">#REF!</definedName>
    <definedName name="Cronograma1" localSheetId="7">#REF!</definedName>
    <definedName name="Cronograma1">#N/A</definedName>
    <definedName name="custo_canal_diversos">#REF!</definedName>
    <definedName name="custo_canal_k">#REF!</definedName>
    <definedName name="custo_viario_diversos">#REF!</definedName>
    <definedName name="custo_viario_k">#REF!</definedName>
    <definedName name="D">#REF!</definedName>
    <definedName name="E">#REF!</definedName>
    <definedName name="ELEV">#REF!</definedName>
    <definedName name="Excel_BuiltIn_Criteria">#REF!</definedName>
    <definedName name="F">#REF!</definedName>
    <definedName name="Fl_01" localSheetId="7">#REF!</definedName>
    <definedName name="Fl_01">#N/A</definedName>
    <definedName name="G">#REF!</definedName>
    <definedName name="H">#REF!</definedName>
    <definedName name="INDIC">#REF!</definedName>
    <definedName name="ÍNDICE">#REF!</definedName>
    <definedName name="INFR">#REF!</definedName>
    <definedName name="INFRATEC">#REF!</definedName>
    <definedName name="INFRETÉCNICA">[1]PREÇOS!#REF!</definedName>
    <definedName name="kkkkkkkkkk">#REF!</definedName>
    <definedName name="MÊS">#REF!</definedName>
    <definedName name="pla" localSheetId="7">#REF!</definedName>
    <definedName name="pla">#N/A</definedName>
    <definedName name="PLAN">#REF!</definedName>
    <definedName name="planilha" localSheetId="7">#REF!</definedName>
    <definedName name="planilha">#N/A</definedName>
    <definedName name="Print_Area_MI">#REF!</definedName>
    <definedName name="SHARED_FORMULA_10_144_10_144_0" localSheetId="7">#REF!</definedName>
    <definedName name="SHARED_FORMULA_10_144_10_144_0">#REF!</definedName>
    <definedName name="SHARED_FORMULA_10_176_10_176_0" localSheetId="7">#REF!</definedName>
    <definedName name="SHARED_FORMULA_10_176_10_176_0">#REF!</definedName>
    <definedName name="SHARED_FORMULA_11_144_11_144_0" localSheetId="7">#REF!*#REF!</definedName>
    <definedName name="SHARED_FORMULA_11_144_11_144_0">#REF!*#REF!</definedName>
    <definedName name="SHARED_FORMULA_11_176_11_176_0" localSheetId="7">#REF!*#REF!</definedName>
    <definedName name="SHARED_FORMULA_11_176_11_176_0">#REF!*#REF!</definedName>
    <definedName name="SHARED_FORMULA_12_144_12_144_0" localSheetId="7">#REF!*#REF!</definedName>
    <definedName name="SHARED_FORMULA_12_144_12_144_0">#REF!*#REF!</definedName>
    <definedName name="SHARED_FORMULA_12_176_12_176_0" localSheetId="7">#REF!*#REF!</definedName>
    <definedName name="SHARED_FORMULA_12_176_12_176_0">#REF!*#REF!</definedName>
    <definedName name="SHARED_FORMULA_13_144_13_144_0" localSheetId="7">#REF!*#REF!</definedName>
    <definedName name="SHARED_FORMULA_13_144_13_144_0">#REF!*#REF!</definedName>
    <definedName name="SHARED_FORMULA_13_176_13_176_0" localSheetId="7">#REF!*#REF!</definedName>
    <definedName name="SHARED_FORMULA_13_176_13_176_0">#REF!*#REF!</definedName>
    <definedName name="SHARED_FORMULA_14_144_14_144_0" localSheetId="7">#REF!*#REF!</definedName>
    <definedName name="SHARED_FORMULA_14_144_14_144_0">#REF!*#REF!</definedName>
    <definedName name="SHARED_FORMULA_14_176_14_176_0" localSheetId="7">#REF!*#REF!</definedName>
    <definedName name="SHARED_FORMULA_14_176_14_176_0">#REF!*#REF!</definedName>
    <definedName name="SHARED_FORMULA_15_144_15_144_0" localSheetId="7">(((#REF!+#REF!+#REF!)*(1+#REF!))*(1+#REF!))</definedName>
    <definedName name="SHARED_FORMULA_15_144_15_144_0">(((#REF!+#REF!+#REF!)*(1+#REF!))*(1+#REF!))</definedName>
    <definedName name="SHARED_FORMULA_15_176_15_176_0" localSheetId="7">(((#REF!+#REF!+#REF!)*(1+#REF!))*(1+#REF!))</definedName>
    <definedName name="SHARED_FORMULA_15_176_15_176_0">(((#REF!+#REF!+#REF!)*(1+#REF!))*(1+#REF!))</definedName>
    <definedName name="SHARED_FORMULA_16_144_16_144_0" localSheetId="7">(((#REF!+#REF!+#REF!)*(1+#REF!))*(1+#REF!))</definedName>
    <definedName name="SHARED_FORMULA_16_144_16_144_0">(((#REF!+#REF!+#REF!)*(1+#REF!))*(1+#REF!))</definedName>
    <definedName name="SHARED_FORMULA_16_176_16_176_0" localSheetId="7">(((#REF!+#REF!+#REF!)*(1+#REF!))*(1+#REF!))</definedName>
    <definedName name="SHARED_FORMULA_16_176_16_176_0">(((#REF!+#REF!+#REF!)*(1+#REF!))*(1+#REF!))</definedName>
    <definedName name="SHARED_FORMULA_17_144_17_144_0" localSheetId="7">#REF!+#REF!</definedName>
    <definedName name="SHARED_FORMULA_17_144_17_144_0">#REF!+#REF!</definedName>
    <definedName name="SHARED_FORMULA_17_176_17_176_0" localSheetId="7">#REF!+#REF!</definedName>
    <definedName name="SHARED_FORMULA_17_176_17_176_0">#REF!+#REF!</definedName>
    <definedName name="SHARED_FORMULA_18_144_18_144_0" localSheetId="7">#REF!*#REF!</definedName>
    <definedName name="SHARED_FORMULA_18_144_18_144_0">#REF!*#REF!</definedName>
    <definedName name="SHARED_FORMULA_18_176_18_176_0" localSheetId="7">#REF!*#REF!</definedName>
    <definedName name="SHARED_FORMULA_18_176_18_176_0">#REF!*#REF!</definedName>
    <definedName name="SHARED_FORMULA_19_145_19_145_0" localSheetId="7">#REF!*#REF!</definedName>
    <definedName name="SHARED_FORMULA_19_145_19_145_0">#REF!*#REF!</definedName>
    <definedName name="SHARED_FORMULA_19_177_19_177_0" localSheetId="7">#REF!*#REF!</definedName>
    <definedName name="SHARED_FORMULA_19_177_19_177_0">#REF!*#REF!</definedName>
    <definedName name="SHARED_FORMULA_20_145_20_145_0" localSheetId="7">#REF!+#REF!</definedName>
    <definedName name="SHARED_FORMULA_20_145_20_145_0">#REF!+#REF!</definedName>
    <definedName name="SHARED_FORMULA_20_177_20_177_0" localSheetId="7">#REF!+#REF!</definedName>
    <definedName name="SHARED_FORMULA_20_177_20_177_0">#REF!+#REF!</definedName>
    <definedName name="SHARED_FORMULA_29_145_29_145_0" localSheetId="7">UPPER(#REF!)</definedName>
    <definedName name="SHARED_FORMULA_29_145_29_145_0">UPPER(#REF!)</definedName>
    <definedName name="SHARED_FORMULA_29_177_29_177_0" localSheetId="7">UPPER(#REF!)</definedName>
    <definedName name="SHARED_FORMULA_29_177_29_177_0">UPPER(#REF!)</definedName>
    <definedName name="SHARED_FORMULA_6_103_6_103_3" localSheetId="7">SUM(#REF!)</definedName>
    <definedName name="SHARED_FORMULA_6_103_6_103_3">SUM(#REF!)</definedName>
    <definedName name="SHARED_FORMULA_6_124_6_124_3" localSheetId="7">SUM(#REF!)</definedName>
    <definedName name="SHARED_FORMULA_6_124_6_124_3">SUM(#REF!)</definedName>
    <definedName name="SHARED_FORMULA_6_134_6_134_3" localSheetId="7">SUM(#REF!)</definedName>
    <definedName name="SHARED_FORMULA_6_134_6_134_3">SUM(#REF!)</definedName>
    <definedName name="SHARED_FORMULA_6_152_6_152_3" localSheetId="7">SUM(#REF!)</definedName>
    <definedName name="SHARED_FORMULA_6_152_6_152_3">SUM(#REF!)</definedName>
    <definedName name="SHARED_FORMULA_6_162_6_162_3" localSheetId="7">SUM(#REF!)</definedName>
    <definedName name="SHARED_FORMULA_6_162_6_162_3">SUM(#REF!)</definedName>
    <definedName name="SHARED_FORMULA_6_176_6_176_3" localSheetId="7">SUM(#REF!)</definedName>
    <definedName name="SHARED_FORMULA_6_176_6_176_3">SUM(#REF!)</definedName>
    <definedName name="SHARED_FORMULA_6_20_6_20_3" localSheetId="7">SUM(#REF!)</definedName>
    <definedName name="SHARED_FORMULA_6_20_6_20_3">SUM(#REF!)</definedName>
    <definedName name="SHARED_FORMULA_6_44_6_44_3" localSheetId="7">SUM(#REF!)</definedName>
    <definedName name="SHARED_FORMULA_6_44_6_44_3">SUM(#REF!)</definedName>
    <definedName name="SHARED_FORMULA_6_60_6_60_3" localSheetId="7">SUM(#REF!)</definedName>
    <definedName name="SHARED_FORMULA_6_60_6_60_3">SUM(#REF!)</definedName>
    <definedName name="SHARED_FORMULA_6_69_6_69_3" localSheetId="7">SUM(#REF!)</definedName>
    <definedName name="SHARED_FORMULA_6_69_6_69_3">SUM(#REF!)</definedName>
    <definedName name="SHARED_FORMULA_6_80_6_80_3" localSheetId="7">SUM(#REF!)</definedName>
    <definedName name="SHARED_FORMULA_6_80_6_80_3">SUM(#REF!)</definedName>
    <definedName name="SHARED_FORMULA_6_95_6_95_3" localSheetId="7">SUM(#REF!)</definedName>
    <definedName name="SHARED_FORMULA_6_95_6_95_3">SUM(#REF!)</definedName>
    <definedName name="sqsa">#REF!</definedName>
    <definedName name="tbjan01">#REF!</definedName>
    <definedName name="TBJUL01">#REF!</definedName>
    <definedName name="TESTE">#REF!</definedName>
    <definedName name="_xlnm.Print_Titles" localSheetId="1">'Orçamento Analítico'!$1:$3</definedName>
    <definedName name="_xlnm.Print_Titles" localSheetId="0">'Orçamento Sintético'!$1:$8</definedName>
    <definedName name="TRAVESSIA">#REF!</definedName>
    <definedName name="VENDA_CANAL_DIVERSOS">#REF!</definedName>
    <definedName name="VENDA_CANAL_K">#REF!</definedName>
    <definedName name="VENDA_CANAL_PI_R">#REF!</definedName>
    <definedName name="VENDA_VIARIO_DIVERSOS">#REF!</definedName>
    <definedName name="VENDA_VIARIO_K">#REF!</definedName>
    <definedName name="VENDA_VIARIO_PI_R">#REF!</definedName>
    <definedName name="X_1">#REF!</definedName>
    <definedName name="X_2">#REF!</definedName>
    <definedName name="X_3">#REF!</definedName>
    <definedName name="X_4">#REF!</definedName>
    <definedName name="X_INT">#REF!</definedName>
    <definedName name="Y_1">#REF!</definedName>
    <definedName name="Y_2">#REF!</definedName>
    <definedName name="Y_3">#REF!</definedName>
    <definedName name="Y_4">#REF!</definedName>
  </definedNames>
  <calcPr calcId="18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8" i="28" l="1"/>
  <c r="A2" i="31" l="1"/>
  <c r="A1" i="31"/>
  <c r="H85" i="28"/>
  <c r="I85" i="28" s="1"/>
  <c r="H83" i="28"/>
  <c r="I83" i="28" s="1"/>
  <c r="H82" i="28"/>
  <c r="I82" i="28" s="1"/>
  <c r="H81" i="28"/>
  <c r="I81" i="28" s="1"/>
  <c r="H80" i="28"/>
  <c r="I80" i="28" s="1"/>
  <c r="H79" i="28"/>
  <c r="I79" i="28" s="1"/>
  <c r="H77" i="28"/>
  <c r="I77" i="28" s="1"/>
  <c r="H76" i="28"/>
  <c r="I76" i="28" s="1"/>
  <c r="H75" i="28"/>
  <c r="I75" i="28" s="1"/>
  <c r="H73" i="28"/>
  <c r="I73" i="28" s="1"/>
  <c r="H72" i="28"/>
  <c r="I72" i="28" s="1"/>
  <c r="H71" i="28"/>
  <c r="I71" i="28" s="1"/>
  <c r="H70" i="28"/>
  <c r="I70" i="28" s="1"/>
  <c r="H69" i="28"/>
  <c r="I69" i="28" s="1"/>
  <c r="H68" i="28"/>
  <c r="I68" i="28" s="1"/>
  <c r="H67" i="28"/>
  <c r="I67" i="28" s="1"/>
  <c r="H66" i="28"/>
  <c r="I66" i="28" s="1"/>
  <c r="H65" i="28"/>
  <c r="I65" i="28" s="1"/>
  <c r="H64" i="28"/>
  <c r="I64" i="28" s="1"/>
  <c r="H63" i="28"/>
  <c r="I63" i="28" s="1"/>
  <c r="H62" i="28"/>
  <c r="I62" i="28" s="1"/>
  <c r="H61" i="28"/>
  <c r="I61" i="28" s="1"/>
  <c r="H60" i="28"/>
  <c r="I60" i="28" s="1"/>
  <c r="H59" i="28"/>
  <c r="I59" i="28" s="1"/>
  <c r="H58" i="28"/>
  <c r="I58" i="28" s="1"/>
  <c r="H57" i="28"/>
  <c r="I57" i="28" s="1"/>
  <c r="H56" i="28"/>
  <c r="I56" i="28" s="1"/>
  <c r="H55" i="28"/>
  <c r="I55" i="28" s="1"/>
  <c r="H54" i="28"/>
  <c r="I54" i="28" s="1"/>
  <c r="H53" i="28"/>
  <c r="I53" i="28" s="1"/>
  <c r="H52" i="28"/>
  <c r="I52" i="28" s="1"/>
  <c r="H51" i="28"/>
  <c r="I51" i="28" s="1"/>
  <c r="H50" i="28"/>
  <c r="I50" i="28" s="1"/>
  <c r="H49" i="28"/>
  <c r="I49" i="28" s="1"/>
  <c r="H48" i="28"/>
  <c r="I48" i="28" s="1"/>
  <c r="H47" i="28"/>
  <c r="I47" i="28" s="1"/>
  <c r="H46" i="28"/>
  <c r="I46" i="28" s="1"/>
  <c r="H45" i="28"/>
  <c r="I45" i="28" s="1"/>
  <c r="H44" i="28"/>
  <c r="I44" i="28" s="1"/>
  <c r="H43" i="28"/>
  <c r="I43" i="28" s="1"/>
  <c r="H42" i="28"/>
  <c r="I42" i="28" s="1"/>
  <c r="H41" i="28"/>
  <c r="I41" i="28" s="1"/>
  <c r="H40" i="28"/>
  <c r="I40" i="28" s="1"/>
  <c r="H39" i="28"/>
  <c r="I39" i="28" s="1"/>
  <c r="H38" i="28"/>
  <c r="I38" i="28" s="1"/>
  <c r="H37" i="28"/>
  <c r="I37" i="28" s="1"/>
  <c r="H36" i="28"/>
  <c r="I36" i="28" s="1"/>
  <c r="H35" i="28"/>
  <c r="I35" i="28" s="1"/>
  <c r="H34" i="28"/>
  <c r="I34" i="28" s="1"/>
  <c r="H33" i="28"/>
  <c r="I33" i="28" s="1"/>
  <c r="H32" i="28"/>
  <c r="I32" i="28" s="1"/>
  <c r="H31" i="28"/>
  <c r="I31" i="28" s="1"/>
  <c r="H30" i="28"/>
  <c r="I30" i="28" s="1"/>
  <c r="H28" i="28"/>
  <c r="I28" i="28" s="1"/>
  <c r="H27" i="28"/>
  <c r="I27" i="28" s="1"/>
  <c r="H26" i="28"/>
  <c r="I26" i="28" s="1"/>
  <c r="H24" i="28"/>
  <c r="I24" i="28" s="1"/>
  <c r="H23" i="28"/>
  <c r="I23" i="28" s="1"/>
  <c r="H22" i="28"/>
  <c r="I22" i="28" s="1"/>
  <c r="H21" i="28"/>
  <c r="I21" i="28" s="1"/>
  <c r="H20" i="28"/>
  <c r="I20" i="28" s="1"/>
  <c r="H17" i="28"/>
  <c r="I17" i="28" s="1"/>
  <c r="H16" i="28"/>
  <c r="I16" i="28" s="1"/>
  <c r="H14" i="28"/>
  <c r="I14" i="28" s="1"/>
  <c r="H13" i="28"/>
  <c r="I13" i="28" s="1"/>
  <c r="H12" i="28"/>
  <c r="I12" i="28" s="1"/>
  <c r="H11" i="28"/>
  <c r="I11" i="28" s="1"/>
  <c r="H10" i="28"/>
  <c r="I10" i="28" s="1"/>
  <c r="Q9" i="6" l="1"/>
  <c r="D14" i="23"/>
  <c r="D80" i="23" l="1"/>
  <c r="G20" i="6"/>
  <c r="Q4" i="27" l="1"/>
  <c r="I1" i="27" l="1"/>
  <c r="C1" i="27"/>
  <c r="C2" i="27"/>
  <c r="C3" i="27"/>
  <c r="C4" i="27"/>
  <c r="C5" i="27"/>
  <c r="C6" i="27"/>
  <c r="C7" i="27"/>
  <c r="A8" i="27"/>
  <c r="C8" i="27" s="1"/>
  <c r="C14" i="27"/>
  <c r="A15" i="27"/>
  <c r="A16" i="27" s="1"/>
  <c r="C15" i="27"/>
  <c r="C20" i="27"/>
  <c r="A21" i="27"/>
  <c r="C21" i="27" s="1"/>
  <c r="C31" i="27"/>
  <c r="A32" i="27"/>
  <c r="C32" i="27" s="1"/>
  <c r="C37" i="27"/>
  <c r="A38" i="27"/>
  <c r="C38" i="27" s="1"/>
  <c r="M26" i="27"/>
  <c r="J42" i="27"/>
  <c r="J41" i="27"/>
  <c r="J40" i="27"/>
  <c r="I35" i="27"/>
  <c r="I28" i="27"/>
  <c r="M25" i="27"/>
  <c r="I22" i="27"/>
  <c r="N17" i="27"/>
  <c r="N19" i="27" s="1"/>
  <c r="M15" i="27"/>
  <c r="I15" i="27"/>
  <c r="M14" i="27"/>
  <c r="I14" i="27"/>
  <c r="M13" i="27"/>
  <c r="I13" i="27"/>
  <c r="M12" i="27"/>
  <c r="I12" i="27"/>
  <c r="M11" i="27"/>
  <c r="I11" i="27"/>
  <c r="I42" i="27"/>
  <c r="A3" i="23"/>
  <c r="A2" i="23"/>
  <c r="A4" i="6"/>
  <c r="A3" i="6"/>
  <c r="B8" i="26"/>
  <c r="A22" i="27" l="1"/>
  <c r="C22" i="27" s="1"/>
  <c r="A33" i="27"/>
  <c r="C16" i="27"/>
  <c r="A17" i="27"/>
  <c r="A39" i="27"/>
  <c r="A25" i="27"/>
  <c r="A10" i="27"/>
  <c r="I30" i="27"/>
  <c r="L25" i="27"/>
  <c r="N18" i="27"/>
  <c r="O18" i="27" s="1"/>
  <c r="O35" i="27"/>
  <c r="D28" i="23"/>
  <c r="D33" i="23"/>
  <c r="D25" i="23"/>
  <c r="D24" i="23"/>
  <c r="D17" i="23"/>
  <c r="D10" i="23"/>
  <c r="D9" i="23"/>
  <c r="D8" i="23"/>
  <c r="D7" i="23"/>
  <c r="L17" i="6"/>
  <c r="Q17" i="6"/>
  <c r="E20" i="6"/>
  <c r="L19" i="6"/>
  <c r="M19" i="6" s="1"/>
  <c r="Q19" i="6"/>
  <c r="A34" i="27" l="1"/>
  <c r="C33" i="27"/>
  <c r="A18" i="27"/>
  <c r="C17" i="27"/>
  <c r="A11" i="27"/>
  <c r="C10" i="27"/>
  <c r="C25" i="27"/>
  <c r="A26" i="27"/>
  <c r="A40" i="27"/>
  <c r="C39" i="27"/>
  <c r="N20" i="27"/>
  <c r="M17" i="6"/>
  <c r="N17" i="6" s="1"/>
  <c r="O17" i="6" s="1"/>
  <c r="P17" i="6" s="1"/>
  <c r="N19" i="6"/>
  <c r="C34" i="27" l="1"/>
  <c r="A35" i="27"/>
  <c r="C11" i="27"/>
  <c r="A12" i="27"/>
  <c r="C26" i="27"/>
  <c r="A27" i="27"/>
  <c r="C27" i="27" s="1"/>
  <c r="C40" i="27"/>
  <c r="A41" i="27"/>
  <c r="C18" i="27"/>
  <c r="A19" i="27"/>
  <c r="C19" i="27" s="1"/>
  <c r="Q14" i="27"/>
  <c r="Q11" i="27"/>
  <c r="P13" i="27"/>
  <c r="P12" i="27"/>
  <c r="R12" i="27"/>
  <c r="Q12" i="27"/>
  <c r="R13" i="27"/>
  <c r="O19" i="6"/>
  <c r="P19" i="6" s="1"/>
  <c r="A36" i="27" l="1"/>
  <c r="C36" i="27" s="1"/>
  <c r="C35" i="27"/>
  <c r="C41" i="27"/>
  <c r="A42" i="27"/>
  <c r="C42" i="27" s="1"/>
  <c r="A13" i="27"/>
  <c r="C13" i="27" s="1"/>
  <c r="C12" i="27"/>
  <c r="R11" i="27"/>
  <c r="Q13" i="27"/>
  <c r="P11" i="27"/>
  <c r="R14" i="27"/>
  <c r="P14" i="27"/>
  <c r="R15" i="27" l="1"/>
  <c r="R19" i="27"/>
  <c r="P19" i="27"/>
  <c r="Q15" i="27"/>
  <c r="P15" i="27"/>
  <c r="Q19" i="27"/>
  <c r="L14" i="6"/>
  <c r="L12" i="6"/>
  <c r="O19" i="27" l="1"/>
  <c r="M14" i="6"/>
  <c r="M12" i="6"/>
  <c r="V20" i="27" l="1"/>
  <c r="T9" i="27" s="1"/>
  <c r="O20" i="27"/>
  <c r="L18" i="6"/>
  <c r="M18" i="6" s="1"/>
  <c r="L9" i="6"/>
  <c r="Q18" i="6"/>
  <c r="N18" i="6" l="1"/>
  <c r="O18" i="6" l="1"/>
  <c r="P18" i="6" s="1"/>
  <c r="Q12" i="6" l="1"/>
  <c r="N12" i="6"/>
  <c r="O12" i="6" s="1"/>
  <c r="P12" i="6" s="1"/>
  <c r="Q14" i="6"/>
  <c r="N14" i="6"/>
  <c r="O14" i="6" s="1"/>
  <c r="P14" i="6" s="1"/>
  <c r="Q10" i="6" l="1"/>
  <c r="Q11" i="6"/>
  <c r="Q13" i="6"/>
  <c r="Q15" i="6"/>
  <c r="Q16" i="6"/>
  <c r="Q20" i="6" l="1"/>
  <c r="D19" i="23"/>
  <c r="Q21" i="6"/>
  <c r="L16" i="6"/>
  <c r="M16" i="6" s="1"/>
  <c r="L15" i="6"/>
  <c r="L13" i="6"/>
  <c r="L11" i="6"/>
  <c r="L10" i="6"/>
  <c r="L20" i="6" s="1"/>
  <c r="D21" i="23" s="1"/>
  <c r="M10" i="6" l="1"/>
  <c r="M9" i="6"/>
  <c r="N16" i="6"/>
  <c r="O16" i="6" s="1"/>
  <c r="P16" i="6" s="1"/>
  <c r="M13" i="6"/>
  <c r="M15" i="6"/>
  <c r="M11" i="6"/>
  <c r="M20" i="6" l="1"/>
  <c r="D18" i="23"/>
  <c r="N10" i="6"/>
  <c r="O10" i="6" s="1"/>
  <c r="P10" i="6" s="1"/>
  <c r="N9" i="6"/>
  <c r="N13" i="6"/>
  <c r="O13" i="6" s="1"/>
  <c r="P13" i="6" s="1"/>
  <c r="N15" i="6"/>
  <c r="O15" i="6" s="1"/>
  <c r="P15" i="6" s="1"/>
  <c r="N11" i="6"/>
  <c r="N20" i="6" l="1"/>
  <c r="D20" i="23" s="1"/>
  <c r="D74" i="23"/>
  <c r="D75" i="23"/>
  <c r="O9" i="6"/>
  <c r="O11" i="6"/>
  <c r="D76" i="23" l="1"/>
  <c r="D77" i="23"/>
  <c r="D78" i="23" s="1"/>
  <c r="O20" i="6"/>
  <c r="D70" i="23"/>
  <c r="P9" i="6"/>
  <c r="P11" i="6"/>
  <c r="P20" i="6" l="1"/>
  <c r="D71" i="23" s="1"/>
  <c r="D72" i="23" l="1"/>
</calcChain>
</file>

<file path=xl/sharedStrings.xml><?xml version="1.0" encoding="utf-8"?>
<sst xmlns="http://schemas.openxmlformats.org/spreadsheetml/2006/main" count="6305" uniqueCount="1836">
  <si>
    <t>SERVIÇOS PRELIMINARES</t>
  </si>
  <si>
    <t>SERVIÇOS COMPLEMENTARES</t>
  </si>
  <si>
    <t>SINAPI</t>
  </si>
  <si>
    <t>S</t>
  </si>
  <si>
    <t>TOTAIS</t>
  </si>
  <si>
    <t>H</t>
  </si>
  <si>
    <t>M</t>
  </si>
  <si>
    <t>Item</t>
  </si>
  <si>
    <t>UN</t>
  </si>
  <si>
    <t>CPOS</t>
  </si>
  <si>
    <t>Cálculo de Quantidades de movimento de terra</t>
  </si>
  <si>
    <t>Trecho</t>
  </si>
  <si>
    <t>Ø Tubo</t>
  </si>
  <si>
    <t>Extensão</t>
  </si>
  <si>
    <t>Profund. (m)</t>
  </si>
  <si>
    <t>Escor.</t>
  </si>
  <si>
    <t>Talude</t>
  </si>
  <si>
    <t>Largura vala (m)</t>
  </si>
  <si>
    <t>Volumes (m³)</t>
  </si>
  <si>
    <t>Escoram.</t>
  </si>
  <si>
    <t>(mm)</t>
  </si>
  <si>
    <t>( m )</t>
  </si>
  <si>
    <t>Inicio</t>
  </si>
  <si>
    <t>Fim</t>
  </si>
  <si>
    <t>(S/N)</t>
  </si>
  <si>
    <t>Inf.</t>
  </si>
  <si>
    <t>Sup.</t>
  </si>
  <si>
    <t>Escavado</t>
  </si>
  <si>
    <t>Reaterro</t>
  </si>
  <si>
    <t>Bota-fora</t>
  </si>
  <si>
    <t>(m²)</t>
  </si>
  <si>
    <t>:</t>
  </si>
  <si>
    <t>MÉDIA</t>
  </si>
  <si>
    <t>LASTRO</t>
  </si>
  <si>
    <t>1º Quartil</t>
  </si>
  <si>
    <t>3º Quartil</t>
  </si>
  <si>
    <t>L</t>
  </si>
  <si>
    <t>SERVIÇOS TÉCNICOS</t>
  </si>
  <si>
    <t>10</t>
  </si>
  <si>
    <t>CARGA E DESCARGA MECANIZADAS DE ENTULHO EM CAMINHAO BASCULANTE 6 M3</t>
  </si>
  <si>
    <t>/</t>
  </si>
  <si>
    <t>V</t>
  </si>
  <si>
    <t>POÇOS DE VISITA</t>
  </si>
  <si>
    <t>TUBULAÇÃO, CONEXÕES E ACESSÓRIOS</t>
  </si>
  <si>
    <t>TRANSPORTE COM CAMINHÃO BASCULANTE 10 M3 DE MASSA ASFALTICA PARA PAVIMENTAÇÃO URBANA</t>
  </si>
  <si>
    <t>estaca</t>
  </si>
  <si>
    <t>inicial</t>
  </si>
  <si>
    <t>final</t>
  </si>
  <si>
    <t>0</t>
  </si>
  <si>
    <t>40</t>
  </si>
  <si>
    <t>70</t>
  </si>
  <si>
    <t>50</t>
  </si>
  <si>
    <t>ENGENHEIRO CIVIL DE OBRA JUNIOR COM ENCARGOS COMPLEMENTARES</t>
  </si>
  <si>
    <t>PASSADICOS COM TABUAS DE MADEIRA PARA VEICULOS</t>
  </si>
  <si>
    <t>REATERRO MECANIZADO DE VALA COM RETROESCAVADEIRA (CAPACIDADE DA CAÇAMBA DA RETRO: 0,26 M³ / POTÊNCIA: 88 HP), LARGURA DE 0,8 A 1,5 M, PROFUNDIDADE DE 1,5 A 3,0 M, COM SOLO (SEM SUBSTITUIÇÃO) DE 1ª CATEGORIA EM LOCAIS COM ALTO NÍVEL DE INTERFERÊNCIA. AF_04/2016</t>
  </si>
  <si>
    <t>Descrição</t>
  </si>
  <si>
    <t>Código</t>
  </si>
  <si>
    <t>EXECUÇÃO DE DEPÓSITO EM CANTEIRO DE OBRA EM CHAPA DE MADEIRA COMPENSADA, NÃO INCLUSO MOBILIÁRIO. AF_04/2016</t>
  </si>
  <si>
    <t>SERVIÇOS INICIAIS</t>
  </si>
  <si>
    <t>20</t>
  </si>
  <si>
    <t>30</t>
  </si>
  <si>
    <t>60</t>
  </si>
  <si>
    <t>99,72</t>
  </si>
  <si>
    <t>Reserv</t>
  </si>
  <si>
    <t>E0 - E10</t>
  </si>
  <si>
    <t>E10-E20</t>
  </si>
  <si>
    <t>E20-E30</t>
  </si>
  <si>
    <t>E30-E40</t>
  </si>
  <si>
    <t>E40-E50</t>
  </si>
  <si>
    <t>E50-E60</t>
  </si>
  <si>
    <t>E60-E70</t>
  </si>
  <si>
    <t>E70-E80,00</t>
  </si>
  <si>
    <t>E80-E90,00</t>
  </si>
  <si>
    <t>E90-E99,72</t>
  </si>
  <si>
    <t>Rede - Reserv.</t>
  </si>
  <si>
    <t>Memória de Cálculo</t>
  </si>
  <si>
    <t>Und</t>
  </si>
  <si>
    <t>Quant.</t>
  </si>
  <si>
    <t xml:space="preserve"> 1 </t>
  </si>
  <si>
    <t xml:space="preserve"> 1.1 </t>
  </si>
  <si>
    <t>PLACA DE OBRA EM CHAPA DE ACO GALVANIZADO</t>
  </si>
  <si>
    <t>m²</t>
  </si>
  <si>
    <t xml:space="preserve"> 1.2 </t>
  </si>
  <si>
    <t xml:space="preserve"> 1.3 </t>
  </si>
  <si>
    <t>SINALIZACAO DE TRANSITO - NOTURNA</t>
  </si>
  <si>
    <t xml:space="preserve"> 1.4 </t>
  </si>
  <si>
    <t xml:space="preserve"> 1.5 </t>
  </si>
  <si>
    <t>LOCAÇÃO DE REDE DE ÁGUA OU ESGOTO. AF_10/2018</t>
  </si>
  <si>
    <t>2.090,0</t>
  </si>
  <si>
    <t xml:space="preserve"> 2 </t>
  </si>
  <si>
    <t xml:space="preserve"> 2.1 </t>
  </si>
  <si>
    <t>TÉCNICO EM SEGURANÇA DO TRABALHO COM ENCARGOS COMPLEMENTARES</t>
  </si>
  <si>
    <t>MES</t>
  </si>
  <si>
    <t>3,0</t>
  </si>
  <si>
    <t xml:space="preserve"> 2.2 </t>
  </si>
  <si>
    <t xml:space="preserve"> 3 </t>
  </si>
  <si>
    <t>REDE DE ÁGUA BRUTA</t>
  </si>
  <si>
    <t xml:space="preserve"> 3.1 </t>
  </si>
  <si>
    <t xml:space="preserve"> 3.1.1 </t>
  </si>
  <si>
    <t>Demarcação de área com disco de corte diamantado</t>
  </si>
  <si>
    <t>m</t>
  </si>
  <si>
    <t xml:space="preserve"> 3.1.2 </t>
  </si>
  <si>
    <t>Demolição (levantamento) mecanizada de pavimento asfáltico, inclusive fragmentação e acomodação do material</t>
  </si>
  <si>
    <t xml:space="preserve"> 3.1.3 </t>
  </si>
  <si>
    <t>ESCORAMENTO DE VALA, TIPO DESCONTÍNUO, COM PROFUNDIDADE DE 1,5 A 3,0 M, LARGURA MAIOR OU IGUAL A 1,5 M E MENOR QUE 2,5 M, EM LOCAL COM NÍVEL BAIXO DE INTERFERÊNCIA. AF_06/2016</t>
  </si>
  <si>
    <t xml:space="preserve"> 3.1.4 </t>
  </si>
  <si>
    <t>ESCAVACAO MECANICA DE VALA EM MATERIAL DE 2A. CATEGORIA ATE 2 M DE PROFUNDIDADE COM UTILIZACAO DE ESCAVADEIRA HIDRAULICA</t>
  </si>
  <si>
    <t>m³</t>
  </si>
  <si>
    <t xml:space="preserve"> 3.1.5 </t>
  </si>
  <si>
    <t>PREPARO DE FUNDO DE VALA  COM LARGURA MAIOR OU IGUAL A 1,5 M E MENOR QUE 2,5 M, EM LOCAL COM NÍVEL ALTO DE INTERFERÊNCIA. AF_06/2016</t>
  </si>
  <si>
    <t xml:space="preserve"> 3.2 </t>
  </si>
  <si>
    <t xml:space="preserve"> 3.2.1 </t>
  </si>
  <si>
    <t>BASE PARA POÇO DE VISITA CIRCULAR PARA DRENAGEM, EM ALVENARIA COM TIJOLOS CERÂMICOS MACIÇOS, DIÂMETRO INTERNO = 1,5 M, PROFUNDIDADE = 1,45 M, EXCLUINDO TAMPÃO. AF_05/2018</t>
  </si>
  <si>
    <t xml:space="preserve"> 3.2.2 </t>
  </si>
  <si>
    <t xml:space="preserve"> 3.2.3 </t>
  </si>
  <si>
    <t>CHAMINÉ CIRCULAR PARA POÇO DE VISITA PARA DRENAGEM, EM ALVENARIA COM TIJOLOS CERÂMICOS MACIÇOS, DIÂMETRO INTERNO = 0,6 M. AF_05/2018</t>
  </si>
  <si>
    <t>TAMPAO FOFO ARTICULADO, CLASSE B125 CARGA MAX 12,5 T, REDONDO TAMPA 600 MM, REDE PLUVIAL/ESGOTO, P = CHAMINE CX AREIA / POCO VISITA ASSENTADO COM ARG CIM/AREIA 1:4, FORNECIMENTO E ASSENTAMENTO</t>
  </si>
  <si>
    <t xml:space="preserve"> 3.3 </t>
  </si>
  <si>
    <t xml:space="preserve"> 3.3.1 </t>
  </si>
  <si>
    <t xml:space="preserve"> 3.3.2 </t>
  </si>
  <si>
    <t>ASSENTAMENTO DE TUBOS, PEÇAS E CONEXÕES EM FoFo, JE DN 200mm</t>
  </si>
  <si>
    <t xml:space="preserve"> 3.3.3 </t>
  </si>
  <si>
    <t>ASSENTAMENTO DE TUBOS, PEÇAS E CONEXÕES EM FoFo, JE DN 100mm</t>
  </si>
  <si>
    <t xml:space="preserve"> 3.3.4 </t>
  </si>
  <si>
    <t>Tubo de aço carbono preto sem costura Schedule 40, DN= 8´ - inclusive conexões</t>
  </si>
  <si>
    <t xml:space="preserve"> 3.3.5 </t>
  </si>
  <si>
    <t>TABERNACULO (CHAPÉU DE BRUXA) EM MATERIAL RÍGIDO PARA PROTEÇÃO DE VÁLVULA OU REGISTRO ENTERRADO (FORNECIMENTO E INSTALAÇÃO)</t>
  </si>
  <si>
    <t xml:space="preserve"> 3.3.6 </t>
  </si>
  <si>
    <t>TUBO PVC DEFOFO, JEI, 1 MPA, DN 100 MM, PARA REDE DE AGUA (NBR 7665)</t>
  </si>
  <si>
    <t xml:space="preserve"> 3.3.7 </t>
  </si>
  <si>
    <t>CAP, PVC, JE, OCRE, DN 200 MM (CONEXAO PARA TUBO COLETOR DE ESGOTO)</t>
  </si>
  <si>
    <t xml:space="preserve"> 3.3.8 </t>
  </si>
  <si>
    <t>TUBO PVC DEFOFO, JEI, 1 MPA, DN 200 MM, PARA REDE DE AGUA (NBR 7665)</t>
  </si>
  <si>
    <t xml:space="preserve"> 3.3.9 </t>
  </si>
  <si>
    <t>CURVA 90º FERRO FUNDIDO COM FLANGES C90FF10 DN 0200MM</t>
  </si>
  <si>
    <t xml:space="preserve"> 3.3.10 </t>
  </si>
  <si>
    <t>TUBO COM FLANGES TFL10 DN 200 X 5800</t>
  </si>
  <si>
    <t xml:space="preserve"> 3.3.11 </t>
  </si>
  <si>
    <t>TUBO COM FLANGES TFL10 DN 200 X 2800</t>
  </si>
  <si>
    <t xml:space="preserve"> 3.3.12 </t>
  </si>
  <si>
    <t>VALVULA EURO 23 C/ FLANGES R23AFV10 200MM</t>
  </si>
  <si>
    <t xml:space="preserve"> 3.3.13 </t>
  </si>
  <si>
    <t>TUBO COM FLANGE E PONTA TFP10 DN 200 X 2000</t>
  </si>
  <si>
    <t xml:space="preserve"> 3.3.14 </t>
  </si>
  <si>
    <t>LUVA JUNTA MECANICA LCRJM DN 0200MM</t>
  </si>
  <si>
    <t xml:space="preserve"> 3.3.15 </t>
  </si>
  <si>
    <t>EXTREMIDADE FERRO FUNDIDO EFP10 DN 0200MM</t>
  </si>
  <si>
    <t xml:space="preserve"> 3.3.16 </t>
  </si>
  <si>
    <t>TUBO COM FLANGE E PONTA TFP10 DN 200 X 5000</t>
  </si>
  <si>
    <t xml:space="preserve"> 3.3.17 </t>
  </si>
  <si>
    <t>CURVA FERRO FUNDIDO C22JGS DN 0200MM</t>
  </si>
  <si>
    <t xml:space="preserve"> 3.3.18 </t>
  </si>
  <si>
    <t>CURVA 11° FERRO FUNDIDO COM BOLSAS C11JGS DN 200</t>
  </si>
  <si>
    <t xml:space="preserve"> 3.3.19 </t>
  </si>
  <si>
    <t xml:space="preserve"> 3.3.20 </t>
  </si>
  <si>
    <t>CURVA FERRO FUNDIDO 45° COM BOLSAS DN 200</t>
  </si>
  <si>
    <t xml:space="preserve"> 3.3.21 </t>
  </si>
  <si>
    <t xml:space="preserve"> 3.3.22 </t>
  </si>
  <si>
    <t>TE FERRO FUNDIDO TJGS DN 200MM</t>
  </si>
  <si>
    <t xml:space="preserve"> 3.3.23 </t>
  </si>
  <si>
    <t xml:space="preserve"> 3.3.24 </t>
  </si>
  <si>
    <t>FLANGE CEGO FERRO FUNDIDO FC10 DN 0200MM</t>
  </si>
  <si>
    <t xml:space="preserve"> 3.3.25 </t>
  </si>
  <si>
    <t>CURVA FERRO FUNDIDO C90JGS DN 0200MM</t>
  </si>
  <si>
    <t xml:space="preserve"> 3.3.26 </t>
  </si>
  <si>
    <t xml:space="preserve"> 3.3.27 </t>
  </si>
  <si>
    <t>TUBO COM FLANGE E PONTA TFP10 DN 200 X 1300</t>
  </si>
  <si>
    <t xml:space="preserve"> 3.3.28 </t>
  </si>
  <si>
    <t>TE FERRO FUNDIDO TFF10 DN 0200 X 0050MM</t>
  </si>
  <si>
    <t xml:space="preserve"> 3.3.29 </t>
  </si>
  <si>
    <t>VALVULA EURO 23 C/ FLANGES R23AFV16 050MM</t>
  </si>
  <si>
    <t xml:space="preserve"> 3.3.30 </t>
  </si>
  <si>
    <t>VENTOSA TRIPLICE FUNCAO/FLANGE VTF10/16/25 DN 50</t>
  </si>
  <si>
    <t xml:space="preserve"> 3.3.31 </t>
  </si>
  <si>
    <t>TAMPAO KORUPAM_SE 600</t>
  </si>
  <si>
    <t xml:space="preserve"> 3.3.32 </t>
  </si>
  <si>
    <t xml:space="preserve"> 3.3.33 </t>
  </si>
  <si>
    <t xml:space="preserve"> 3.3.34 </t>
  </si>
  <si>
    <t>TE FERRO FUNDIDO TFF10 DN 0200 X 0100MM</t>
  </si>
  <si>
    <t xml:space="preserve"> 3.3.35 </t>
  </si>
  <si>
    <t xml:space="preserve"> 3.3.36 </t>
  </si>
  <si>
    <t>VALVULA EURO 23 C/ FLANGES R23AFC16 100MM</t>
  </si>
  <si>
    <t xml:space="preserve"> 3.3.37 </t>
  </si>
  <si>
    <t>TUBO COM FLANGE E PONTA TFP10/16 DN 100 X 3000</t>
  </si>
  <si>
    <t xml:space="preserve"> 3.3.38 </t>
  </si>
  <si>
    <t>CURVA FERRO FUNDIDO C90JGS DN 0100MM</t>
  </si>
  <si>
    <t xml:space="preserve"> 3.3.39 </t>
  </si>
  <si>
    <t>ARRUELA DE BORRACHA PARA FLANGES ABFSBR DN 50</t>
  </si>
  <si>
    <t xml:space="preserve"> 3.3.40 </t>
  </si>
  <si>
    <t>ARRUELA DE BORRACHA PARA FLANGES ABFSBR DN 100</t>
  </si>
  <si>
    <t xml:space="preserve"> 3.3.41 </t>
  </si>
  <si>
    <t>ARRUELA DE BORRACHA PARA FLANGES ABFSBR DN 200</t>
  </si>
  <si>
    <t xml:space="preserve"> 3.3.42 </t>
  </si>
  <si>
    <t>PARAF C/ PORCAS P/ FLANGES PPF 016 X 080MM ZINC, RT, AÇO</t>
  </si>
  <si>
    <t>PARAF C/ PORCAS P/ FLANGES PPF 020 X 090MM AÇO ZINC,RT</t>
  </si>
  <si>
    <t xml:space="preserve"> 3.4 </t>
  </si>
  <si>
    <t>REATERROS E RETIRADAS</t>
  </si>
  <si>
    <t xml:space="preserve"> 3.4.1 </t>
  </si>
  <si>
    <t xml:space="preserve"> 3.4.2 </t>
  </si>
  <si>
    <t xml:space="preserve"> 3.4.3 </t>
  </si>
  <si>
    <t>TRANSPORTE COM CAMINHÃO BASCULANTE DE 6 M3, EM VIA URBANA PAVIMENTADA, DMT ATÉ 30 KM (UNIDADE: M3XKM). AF_01/2018</t>
  </si>
  <si>
    <t>M3XKM</t>
  </si>
  <si>
    <t xml:space="preserve"> 4 </t>
  </si>
  <si>
    <t>PAVIMENTAÇÂO</t>
  </si>
  <si>
    <t xml:space="preserve"> 4.1 </t>
  </si>
  <si>
    <t>EXECUÇÃO E COMPACTAÇÃO DE BASE E OU SUB BASE PARA PAVIMENTAÇÃO DE BRITA GRADUADA SIMPLES - EXCLUSIVE CARGA E TRANSPORTE. AF_11/2019</t>
  </si>
  <si>
    <t xml:space="preserve"> 4.2 </t>
  </si>
  <si>
    <t>EXECUÇÃO DE IMPRIMAÇÃO COM ASFALTO DILUÍDO CM-30. AF_11/2019</t>
  </si>
  <si>
    <t xml:space="preserve"> 4.3 </t>
  </si>
  <si>
    <t>PINTURA DE LIGACAO COM EMULSAO RR-1C</t>
  </si>
  <si>
    <t xml:space="preserve"> 4.5 </t>
  </si>
  <si>
    <t>EXECUÇÃO DE PAVIMENTO COM APLICAÇÃO DE CONCRETO ASFÁLTICO, CAMADA DE ROLAMENTO - EXCLUSIVE CARGA E TRANSPORTE. AF_11/2019</t>
  </si>
  <si>
    <t xml:space="preserve"> 4.6 </t>
  </si>
  <si>
    <t xml:space="preserve"> 5 </t>
  </si>
  <si>
    <t xml:space="preserve"> 5.1 </t>
  </si>
  <si>
    <t>SINALIZACAO HORIZONTAL COM TINTA RETRORREFLETIVA A BASE DE RESINA ACRILICA COM MICROESFERAS DE VIDRO</t>
  </si>
  <si>
    <t>Total sem BDI</t>
  </si>
  <si>
    <t>Total do BDI</t>
  </si>
  <si>
    <t>Total Geral</t>
  </si>
  <si>
    <t>_______________________________________________________________
Alexandre R. Gaino
Eng. Civil
5060435411</t>
  </si>
  <si>
    <t xml:space="preserve"> 3.2.2</t>
  </si>
  <si>
    <t xml:space="preserve"> 3.2.3</t>
  </si>
  <si>
    <t xml:space="preserve"> 3.3.1</t>
  </si>
  <si>
    <t xml:space="preserve"> 3.3.2</t>
  </si>
  <si>
    <t xml:space="preserve"> 3.3.3</t>
  </si>
  <si>
    <t xml:space="preserve"> 3.3.4</t>
  </si>
  <si>
    <t xml:space="preserve"> 3.3.5</t>
  </si>
  <si>
    <t xml:space="preserve"> 3.3.6</t>
  </si>
  <si>
    <t xml:space="preserve"> 3.3.7</t>
  </si>
  <si>
    <t xml:space="preserve"> 3.3.8</t>
  </si>
  <si>
    <t xml:space="preserve"> 3.3.9</t>
  </si>
  <si>
    <t xml:space="preserve"> 3.3.10</t>
  </si>
  <si>
    <t xml:space="preserve"> 3.3.11</t>
  </si>
  <si>
    <t xml:space="preserve"> 3.3.12</t>
  </si>
  <si>
    <t xml:space="preserve"> 3.3.13</t>
  </si>
  <si>
    <t xml:space="preserve"> 3.3.14</t>
  </si>
  <si>
    <t xml:space="preserve"> 3.3.15</t>
  </si>
  <si>
    <t xml:space="preserve"> 3.3.16</t>
  </si>
  <si>
    <t xml:space="preserve"> 3.3.17</t>
  </si>
  <si>
    <t xml:space="preserve"> 3.3.18</t>
  </si>
  <si>
    <t xml:space="preserve"> 3.3.19</t>
  </si>
  <si>
    <t xml:space="preserve"> 3.3.20</t>
  </si>
  <si>
    <t xml:space="preserve"> 3.3.21</t>
  </si>
  <si>
    <t xml:space="preserve"> 3.3.22</t>
  </si>
  <si>
    <t xml:space="preserve"> 3.3.23</t>
  </si>
  <si>
    <t xml:space="preserve"> 3.3.24</t>
  </si>
  <si>
    <t xml:space="preserve"> 3.3.25</t>
  </si>
  <si>
    <t xml:space="preserve"> 3.3.26</t>
  </si>
  <si>
    <t xml:space="preserve"> 3.3.27</t>
  </si>
  <si>
    <t xml:space="preserve"> 3.3.28</t>
  </si>
  <si>
    <t xml:space="preserve"> 3.3.29</t>
  </si>
  <si>
    <t xml:space="preserve"> 3.3.30</t>
  </si>
  <si>
    <t xml:space="preserve"> 3.3.31</t>
  </si>
  <si>
    <t xml:space="preserve"> 3.3.32</t>
  </si>
  <si>
    <t xml:space="preserve"> 3.3.33</t>
  </si>
  <si>
    <t xml:space="preserve"> 3.3.34</t>
  </si>
  <si>
    <t xml:space="preserve"> 3.3.35</t>
  </si>
  <si>
    <t xml:space="preserve"> 3.3.36</t>
  </si>
  <si>
    <t xml:space="preserve"> 3.3.37</t>
  </si>
  <si>
    <t xml:space="preserve"> 3.3.38</t>
  </si>
  <si>
    <t xml:space="preserve"> 3.3.39</t>
  </si>
  <si>
    <t xml:space="preserve"> 3.3.40</t>
  </si>
  <si>
    <t xml:space="preserve"> 3.3.41</t>
  </si>
  <si>
    <t xml:space="preserve"> 3.3.42</t>
  </si>
  <si>
    <t>Planilha Orçamentária Sintética</t>
  </si>
  <si>
    <t>Banco</t>
  </si>
  <si>
    <t>Valor Unit</t>
  </si>
  <si>
    <t>Valor Unit com BDI</t>
  </si>
  <si>
    <t>Total</t>
  </si>
  <si>
    <t xml:space="preserve"> 74209/001 </t>
  </si>
  <si>
    <t xml:space="preserve"> 93584 </t>
  </si>
  <si>
    <t xml:space="preserve"> 74221/001 </t>
  </si>
  <si>
    <t xml:space="preserve"> 74219/002 </t>
  </si>
  <si>
    <t xml:space="preserve"> 99063 </t>
  </si>
  <si>
    <t xml:space="preserve"> 100321 </t>
  </si>
  <si>
    <t xml:space="preserve"> 90777 </t>
  </si>
  <si>
    <t xml:space="preserve"> 01.23.070 </t>
  </si>
  <si>
    <t xml:space="preserve"> 03.07.030 </t>
  </si>
  <si>
    <t xml:space="preserve"> 94058 </t>
  </si>
  <si>
    <t xml:space="preserve"> 72915 </t>
  </si>
  <si>
    <t xml:space="preserve"> 94100 </t>
  </si>
  <si>
    <t xml:space="preserve"> 99248 </t>
  </si>
  <si>
    <t xml:space="preserve"> 99319 </t>
  </si>
  <si>
    <t xml:space="preserve"> 83627 </t>
  </si>
  <si>
    <t xml:space="preserve"> C0312 </t>
  </si>
  <si>
    <t>SEINFRA</t>
  </si>
  <si>
    <t xml:space="preserve"> C0308 </t>
  </si>
  <si>
    <t xml:space="preserve"> 46.21.110 </t>
  </si>
  <si>
    <t xml:space="preserve"> G0002 </t>
  </si>
  <si>
    <t>Próprio</t>
  </si>
  <si>
    <t xml:space="preserve"> 00042686 </t>
  </si>
  <si>
    <t xml:space="preserve"> 00009829 </t>
  </si>
  <si>
    <t xml:space="preserve"> 00000032 </t>
  </si>
  <si>
    <t xml:space="preserve"> 00000033 </t>
  </si>
  <si>
    <t xml:space="preserve"> 00000034 </t>
  </si>
  <si>
    <t xml:space="preserve"> 00000035 </t>
  </si>
  <si>
    <t xml:space="preserve"> 00000037 </t>
  </si>
  <si>
    <t xml:space="preserve"> 93377 </t>
  </si>
  <si>
    <t xml:space="preserve"> 72898 </t>
  </si>
  <si>
    <t xml:space="preserve"> 97914 </t>
  </si>
  <si>
    <t xml:space="preserve"> 96396 </t>
  </si>
  <si>
    <t xml:space="preserve"> 96401 </t>
  </si>
  <si>
    <t xml:space="preserve"> 72942 </t>
  </si>
  <si>
    <t xml:space="preserve"> 95995 </t>
  </si>
  <si>
    <t xml:space="preserve"> 95303 </t>
  </si>
  <si>
    <t xml:space="preserve"> 72947 </t>
  </si>
  <si>
    <t>Cronograma Físico e Financeiro</t>
  </si>
  <si>
    <t>Total Por Etapa</t>
  </si>
  <si>
    <t>30 DIAS</t>
  </si>
  <si>
    <t>60 DIAS</t>
  </si>
  <si>
    <t>90 DIAS</t>
  </si>
  <si>
    <t>100,00%
17.301,98</t>
  </si>
  <si>
    <t/>
  </si>
  <si>
    <t>Porcentagem</t>
  </si>
  <si>
    <t>Custo</t>
  </si>
  <si>
    <t>Porcentagem Acumulado</t>
  </si>
  <si>
    <t>Custo Acumulado</t>
  </si>
  <si>
    <t>100,0%</t>
  </si>
  <si>
    <t>CROQUI LOCALIZAÇÃO USINA MASSA ASFÁLTICA</t>
  </si>
  <si>
    <t>DIST. (Km)</t>
  </si>
  <si>
    <t>CIDADE</t>
  </si>
  <si>
    <t>Rio Claro</t>
  </si>
  <si>
    <t>Araras</t>
  </si>
  <si>
    <t>Limeira</t>
  </si>
  <si>
    <t>Média Considerada (Km)</t>
  </si>
  <si>
    <t>BOTA FORA - Aterro Municipal do Município de Cordeiróipolis-SP</t>
  </si>
  <si>
    <t>6,40 Km</t>
  </si>
  <si>
    <t>Local : MUNICÍPIO DE CORDEIRÓPOLIS</t>
  </si>
  <si>
    <t>Obra : ADUTORA DE ÁGUA BRUTA / ETA - CASCALHO</t>
  </si>
  <si>
    <t>Data Base :  Março de 2020</t>
  </si>
  <si>
    <t>Arquivo :  058 - O - 1986 - 20 - 001_0</t>
  </si>
  <si>
    <t>Construção e Reforma de Edifícios</t>
  </si>
  <si>
    <t>AC</t>
  </si>
  <si>
    <t>SG</t>
  </si>
  <si>
    <t>R</t>
  </si>
  <si>
    <t>DF</t>
  </si>
  <si>
    <t>BDI PAD</t>
  </si>
  <si>
    <t>Construção de Praças Urbanas, Rodovias, Ferrovias e recapeamento e pavimentação de vias urbanas</t>
  </si>
  <si>
    <t>TIPO DE OBRA DO EMPREENDIMENTO</t>
  </si>
  <si>
    <t>DESONERAÇÃO</t>
  </si>
  <si>
    <t>Conforme legislação tributária municipal, definir estimativa de percentual da base de cálculo para o ISS:</t>
  </si>
  <si>
    <t>Construção de Redes de Abastecimento de Água, Coleta de Esgoto</t>
  </si>
  <si>
    <t>Sobre a base de cálculo, definir a respectiva alíquota do ISS (entre 2% e 5%):</t>
  </si>
  <si>
    <t>Itens</t>
  </si>
  <si>
    <t>Siglas</t>
  </si>
  <si>
    <t>% Adotado</t>
  </si>
  <si>
    <t>Situação</t>
  </si>
  <si>
    <t>Médio</t>
  </si>
  <si>
    <t>-</t>
  </si>
  <si>
    <t>Construção e Manutenção de Estações e Redes de Distribuição de Energia Elétrica</t>
  </si>
  <si>
    <t>Tributos (impostos COFINS 3%, e  PIS 0,65%)</t>
  </si>
  <si>
    <t>CP</t>
  </si>
  <si>
    <t>Tributos (ISS, variável de acordo com o município)</t>
  </si>
  <si>
    <t>ISS</t>
  </si>
  <si>
    <t>Tributos (Contribuição Previdenciária sobre a Receita Bruta - 0% ou 4,5% - Desoneração)</t>
  </si>
  <si>
    <t>CPRB</t>
  </si>
  <si>
    <t>BDI SEM desoneração
(Fórmula Acórdão TCU)</t>
  </si>
  <si>
    <t>Obras Portuárias, Marítimas e Fluviais</t>
  </si>
  <si>
    <t>BDI COM desoneração</t>
  </si>
  <si>
    <t>BDI DES</t>
  </si>
  <si>
    <t>pedir anexo</t>
  </si>
  <si>
    <t>Anexo: Relatório Técnico Circunstanciado justificando a adoção do percentual de cada parcela do BDI.</t>
  </si>
  <si>
    <t>anexo apresentado</t>
  </si>
  <si>
    <t>Os valores de BDI foram calculados com o emprego da fórmula:</t>
  </si>
  <si>
    <t xml:space="preserve"> - 1</t>
  </si>
  <si>
    <t>Fornecimento de Materiais e Equipamentos (aquisição indireta - em conjunto com licitação de obras)</t>
  </si>
  <si>
    <t>Observações:</t>
  </si>
  <si>
    <t>Local</t>
  </si>
  <si>
    <t>Data</t>
  </si>
  <si>
    <t>Estudos e Projetos, Planos e Gerenciamento e outros correlatos</t>
  </si>
  <si>
    <t>K1</t>
  </si>
  <si>
    <t>K2</t>
  </si>
  <si>
    <t>Responsável Técnico</t>
  </si>
  <si>
    <t>Responsável Tomador</t>
  </si>
  <si>
    <t>Nome:</t>
  </si>
  <si>
    <t>K3</t>
  </si>
  <si>
    <t>Título:</t>
  </si>
  <si>
    <t>Cargo:</t>
  </si>
  <si>
    <t>Fornecimento de Materiais e Equipamentos (aquisição direta)</t>
  </si>
  <si>
    <t>BDI DESONERADO</t>
  </si>
  <si>
    <t>2,00m  x 3,00m</t>
  </si>
  <si>
    <t>2,00m x 2,00m</t>
  </si>
  <si>
    <t>200 metros</t>
  </si>
  <si>
    <t>2.090 metros de adutora</t>
  </si>
  <si>
    <t>3 meses, conforme cronograma</t>
  </si>
  <si>
    <t>1.902m x 2 lados</t>
  </si>
  <si>
    <t>1.902m x 1,04m</t>
  </si>
  <si>
    <t>conforme planilha de galerias</t>
  </si>
  <si>
    <t>2013,32m x 1,04m</t>
  </si>
  <si>
    <t>conforme projeto</t>
  </si>
  <si>
    <t>0,30m x 3 unidades</t>
  </si>
  <si>
    <t>123,01m³ x 1.15</t>
  </si>
  <si>
    <t>141,46m³ x 7Km</t>
  </si>
  <si>
    <t>1978,08m² x 0,20m</t>
  </si>
  <si>
    <t>1978,08 m²</t>
  </si>
  <si>
    <t>1978,08m² x 0,05m</t>
  </si>
  <si>
    <t>1902,00m x 3,00m x 0,15m)</t>
  </si>
  <si>
    <t>Cliente: SAEE - Serviço Autônomo de Água e Esgoto de Cordeirópolis</t>
  </si>
  <si>
    <t>2,00 m x 2,00 x 6 peças</t>
  </si>
  <si>
    <t>22dias mes x 2 horas diaria x 3 meses</t>
  </si>
  <si>
    <t>(98,90m³) x 21,07 Km</t>
  </si>
  <si>
    <t>Obra</t>
  </si>
  <si>
    <t>B.D.I.</t>
  </si>
  <si>
    <t>Encargos Sociais</t>
  </si>
  <si>
    <t>ADUTORA DE ÁGUA BRUTA / ETA - CASCALHO</t>
  </si>
  <si>
    <t>28,68%</t>
  </si>
  <si>
    <t>Desonerado: embutido nos preços unitário dos insumos de mão de obra, de acordo com as bases.</t>
  </si>
  <si>
    <t xml:space="preserve"> 73607 </t>
  </si>
  <si>
    <t>ASSENTAMENTO DE TAMPAO DE FERRO FUNDIDO 600 MM</t>
  </si>
  <si>
    <t xml:space="preserve"> SABESP63 </t>
  </si>
  <si>
    <t>CURVA 90º COM FLANGES PN10 FERRO FUNDIDO DN=200 MM * (28,00 kg) PINTURA BETUMINOSA - ACESSÓRIOS NÃO INCLUSOS- HM03004</t>
  </si>
  <si>
    <t>UNID</t>
  </si>
  <si>
    <t xml:space="preserve"> SABESP64 </t>
  </si>
  <si>
    <t>TUBO C/FLANGES PN10 FERRO FUNDIDO DN=200 MM L=5.800 MM (221,84 KG) PINTURA EPÓXI , ACESSÓRIOS NÃO INCLUSOS - HM06932</t>
  </si>
  <si>
    <t xml:space="preserve"> SABESP65 </t>
  </si>
  <si>
    <t>TUBO C/FLANGES PN10 FERRO FUNDIDO DN=200 MM L=3.000 MM (124,40 KG) PINTURA EPÓXI, ACESSÓRIOS NÃO INCLUSOS- HM06926</t>
  </si>
  <si>
    <t xml:space="preserve"> SABESP66 </t>
  </si>
  <si>
    <t>VÁLVULA GAVETA C/FLANGES PN10 FERRO FUNDIDO DN=200 MM * (66,00 KG), ACION. VOLANTE, CUNHA DE BORRACHA, MÉTRICA CHATA, PINTURA EPÓXI EM PÓ NBR 14968 ÁGUA/ESGOTO - HM04165 - HM04165</t>
  </si>
  <si>
    <t xml:space="preserve"> SABESP91 </t>
  </si>
  <si>
    <t>TUBO C/FLANGE PN10 E PONTA FERRO FUNDIDO DN=200 MM L=2.000 MM (79,60 KG) PINTURA  EPÓXI, ACESSÓRIOS NÃO INCLUSOS NBR 15420 ESGOTO -  HM06781</t>
  </si>
  <si>
    <t xml:space="preserve"> SABESP92 </t>
  </si>
  <si>
    <t>LUVA DE CORRER COM BOLSAS JUNTA MECÂNICA FERRO FUNDIDO DN=200 MM (41,36 kg) PINTURA EPÓXI - ACESSÓRIOS INCLUSOS NBR 15420 ESGOTO -HM06413</t>
  </si>
  <si>
    <t xml:space="preserve"> SABESP75 </t>
  </si>
  <si>
    <t>EXTREMIDADE PONTA - FLANGE PN10 FERRO FUNDIDO DN=200 MM L=400 MM (23,20 kg) PINTURA EPÓXI - ACESSÓRIOS NÃO INCLUSOS NBR 15420 ESGOTO - HM06311 -HM06311</t>
  </si>
  <si>
    <t xml:space="preserve"> SABESP93 </t>
  </si>
  <si>
    <t>TUBO C/FLANGE PN10 E PONTA FERRO FUNDIDO DN=200 MM L=5.000 MM (184,00 KG) PINTURA EPÓXI, ACESSÓRIOS NÃO INCLUSOS NBR 15420 ESGOTO- HM06787</t>
  </si>
  <si>
    <t xml:space="preserve"> SABESP77 </t>
  </si>
  <si>
    <t>CURVA 90º COM BOLSAS JE2GS FERRO FUNDIDO DN=200 MM (33,90 KG)PINTURA EPÓXI E ANÉIS DE BORRACHA INCLUSOS NBR 15420 ESGOTO- HM06268</t>
  </si>
  <si>
    <t xml:space="preserve"> SABESP71 </t>
  </si>
  <si>
    <t>CURVA 11º15' COM BOLSAS JE2GS FERRO FUNDIDO DN=200 MM (27,60 KG) PINTURA EPÓXI E ANÉIS DE BORRACHA INCLUSOS NBR 15420 ESGOTO - HM06205</t>
  </si>
  <si>
    <t xml:space="preserve"> SABESP72 </t>
  </si>
  <si>
    <t>CURVA 22º30' COM BOLSAS JE2GS FERRO FUNDIDO DN=200 MM (26,20 KG) PINTURA EPÓXI E ANÉIS DE BORRACHA INCLUSOS NBR 15420 ESGOTO- HM06226</t>
  </si>
  <si>
    <t xml:space="preserve"> SABESP73 </t>
  </si>
  <si>
    <t>CURVA 45º COM BOLSAS JE2GS FERRO FUNDIDO DN=200 MM (29,00 KG) PINTURA EPÓXI E ANÉIS DE BORRACHA INCLUSOS NBR 15420 ESGOTO- HM06192</t>
  </si>
  <si>
    <t xml:space="preserve"> SABESP74 </t>
  </si>
  <si>
    <t>TÊ COM BOLSAS JE2GS FERRO FUNDIDO DN=200 x 200 MM (45,50 KG) PINTURA EPÓXI, ANÉIS DE BORRACHA INCLUSOS NBR 15420 ESGOTO  -HM06518</t>
  </si>
  <si>
    <t xml:space="preserve"> SABESP76 </t>
  </si>
  <si>
    <t>FLANGE CEGO PN10 FERRO FUNDIDO DN=200 MM (11,00 kg) PINTURA EPÓXI - ACESSÓRIOS NÃO INCLUSOS NBR 15420 ESGOTO-HM0632</t>
  </si>
  <si>
    <t xml:space="preserve"> SABESP79 </t>
  </si>
  <si>
    <t>TUBO C/FLANGE PN10 E PONTA FERRO FUNDIDO DN=200 MM L=1.500 MM (62,20 KG) PINTURA EPÓXI, ACESSÓRIOS NÃO INCLUSOS NBR 15420 ESGOTO- HM06780</t>
  </si>
  <si>
    <t xml:space="preserve"> SABESP80 </t>
  </si>
  <si>
    <t>TÊ COM BOLSAS JE2GS FERRO FUNDIDO DN=200 x 80 MM (32,30 KG) PINTURA EPÓXI, ANÉIS DE BORRACHA INCLUSOS NBR 15420 ESGOTO-HM06519</t>
  </si>
  <si>
    <t xml:space="preserve"> SABESP81 </t>
  </si>
  <si>
    <t>VÁLVULA GAVETA C/FLANGES PN10/16 FERRO FUNDIDO DN=50 MM (11,00 KG), ACION. CABEÇOTE, CUNHA DE BORRACHA, MÉTRICA CHATA, PINTURA EPÓXI EM PÓ NBR 14968 ÁGUA/ESGOTO-HM07081</t>
  </si>
  <si>
    <t xml:space="preserve"> SABESP82 </t>
  </si>
  <si>
    <t>TAMPÃO ARTICULADO FERRO FUNDIDO DN 600 mm COM ARO NTS 033 - HM01428</t>
  </si>
  <si>
    <t xml:space="preserve"> SABESP85 </t>
  </si>
  <si>
    <t>TÊ COM BOLSAS JE2GS FERRO FUNDIDO DN=200 x 100 MM (32,80 KG) PINTURA EPÓXI, ANÉIS DE BORRACHA INCLUSOS NBR 15420 ESGOTO - HM06516</t>
  </si>
  <si>
    <t xml:space="preserve"> SABESP86 </t>
  </si>
  <si>
    <t>VÁLVULA GAVETA C/FLANGES PN10/16 FERRO FUNDIDO DN=100 MM (20,00 KG), ACION. CABEÇOTE, CUNHA DE BORRACHA, MÉTRICA CHATA, PINTURA EPÓXI EM PÓ NBR 14968 ÁGUA/ESGOTO- HM07079</t>
  </si>
  <si>
    <t xml:space="preserve"> SABESP87 </t>
  </si>
  <si>
    <t>TUBO C/FLANGE PN10/16 E PONTA FERRO FUNDIDO DN=100 MM L=3.000 MM (56,10 KG) PINTURA EPÓXI, ACESSÓRIOS NÃO INCLUSOS NBR 15420 ESGOTO- HM06882</t>
  </si>
  <si>
    <t xml:space="preserve"> SABESP94 </t>
  </si>
  <si>
    <t>CURVA 90º COM BOLSAS JE2GS FERRO FUNDIDO DN=100 MM (13,20 KG) PINTURA EPÓXI E ANÉIS DE BORRACHA INCLUSOS NBR 15420 ESGOTO- HM06266</t>
  </si>
  <si>
    <t xml:space="preserve"> SABESP89 </t>
  </si>
  <si>
    <t>TUBO C/PONTA E BOLSA JGS K9 FERRO FUNDIDO DN=100 MM * (18,40 KG/M) PINTURA EPÓXI M VERMELHA, ANEL DE BORRACHA INCLUSO NBR 15420 ESGOTO-HM04088</t>
  </si>
  <si>
    <t xml:space="preserve"> SABESP90 </t>
  </si>
  <si>
    <t>TUBO PVC RÍGIDO D = 100 MM OCRE PB JEI NBR 7362 PARA COLETOR DE ESGOTO- HM02029</t>
  </si>
  <si>
    <t xml:space="preserve"> O.05.000.026520 </t>
  </si>
  <si>
    <t>Ventosa em ferro dúctil , tríplice função, flangeada, classe PN-10, DN= 50mm</t>
  </si>
  <si>
    <t>un</t>
  </si>
  <si>
    <t xml:space="preserve"> 3.3.43 </t>
  </si>
  <si>
    <t xml:space="preserve"> C0613 </t>
  </si>
  <si>
    <t>CAIXA DE INSPEÇÃO EM ALVENARIA-LASTRO DE CONCRETO ESP.= 10cm</t>
  </si>
  <si>
    <t xml:space="preserve"> 3.3.44 </t>
  </si>
  <si>
    <t xml:space="preserve"> 4.4 </t>
  </si>
  <si>
    <t>Planilha Orçamentária Analítica</t>
  </si>
  <si>
    <t>Tipo</t>
  </si>
  <si>
    <t>Composição</t>
  </si>
  <si>
    <t>CANT - CANTEIRO DE OBRAS</t>
  </si>
  <si>
    <t>Composição Auxiliar</t>
  </si>
  <si>
    <t xml:space="preserve"> 94962 </t>
  </si>
  <si>
    <t>CONCRETO MAGRO PARA LASTRO, TRAÇO 1:4,5:4,5 (CIMENTO/ AREIA MÉDIA/ BRITA 1)  - PREPARO MECÂNICO COM BETONEIRA 400 L. AF_07/2016</t>
  </si>
  <si>
    <t>FUES - FUNDAÇÕES E ESTRUTURAS</t>
  </si>
  <si>
    <t xml:space="preserve"> 88262 </t>
  </si>
  <si>
    <t>CARPINTEIRO DE FORMAS COM ENCARGOS COMPLEMENTARES</t>
  </si>
  <si>
    <t>SEDI - SERVIÇOS DIVERSOS</t>
  </si>
  <si>
    <t xml:space="preserve"> 88316 </t>
  </si>
  <si>
    <t>SERVENTE COM ENCARGOS COMPLEMENTARES</t>
  </si>
  <si>
    <t>Insumo</t>
  </si>
  <si>
    <t xml:space="preserve"> 00004813 </t>
  </si>
  <si>
    <t>PLACA DE OBRA (PARA CONSTRUCAO CIVIL) EM CHAPA GALVANIZADA *N. 22*, ADESIVADA, DE *2,0 X 1,125* M</t>
  </si>
  <si>
    <t>Material</t>
  </si>
  <si>
    <t xml:space="preserve"> 00004491 </t>
  </si>
  <si>
    <t>PONTALETE DE MADEIRA NAO APARELHADA *7,5 X 7,5* CM (3 X 3 ") PINUS, MISTA OU EQUIVALENTE DA REGIAO</t>
  </si>
  <si>
    <t xml:space="preserve"> 00005075 </t>
  </si>
  <si>
    <t>PREGO DE ACO POLIDO COM CABECA 18 X 30 (2 3/4 X 10)</t>
  </si>
  <si>
    <t>KG</t>
  </si>
  <si>
    <t xml:space="preserve"> 00004417 </t>
  </si>
  <si>
    <t>SARRAFO DE MADEIRA NAO APARELHADA *2,5 X 7* CM, MACARANDUBA, ANGELIM OU EQUIVALENTE DA REGIAO</t>
  </si>
  <si>
    <t>MO sem LS =&gt;</t>
  </si>
  <si>
    <t>LS =&gt;</t>
  </si>
  <si>
    <t>MO com LS =&gt;</t>
  </si>
  <si>
    <t>Valor do BDI =&gt;</t>
  </si>
  <si>
    <t>Valor com BDI =&gt;</t>
  </si>
  <si>
    <t>Quant. =&gt;</t>
  </si>
  <si>
    <t>Preço Total =&gt;</t>
  </si>
  <si>
    <t xml:space="preserve"> 98441 </t>
  </si>
  <si>
    <t>PAREDE DE MADEIRA COMPENSADA PARA CONSTRUÇÃO TEMPORÁRIA EM CHAPA SIMPLES, EXTERNA, COM ÁREA LÍQUIDA MAIOR OU IGUAL A 6 M², SEM VÃO. AF_05/2018</t>
  </si>
  <si>
    <t xml:space="preserve"> 98442 </t>
  </si>
  <si>
    <t>PAREDE DE MADEIRA COMPENSADA PARA CONSTRUÇÃO TEMPORÁRIA EM CHAPA SIMPLES, EXTERNA, COM ÁREA LÍQUIDA MENOR QUE 6 M², SEM VÃO. AF_05/2018</t>
  </si>
  <si>
    <t xml:space="preserve"> 98445 </t>
  </si>
  <si>
    <t>PAREDE DE MADEIRA COMPENSADA PARA CONSTRUÇÃO TEMPORÁRIA EM CHAPA SIMPLES, EXTERNA, COM ÁREA LÍQUIDA MAIOR OU IGUAL A 6 M², COM VÃO. AF_05/2018</t>
  </si>
  <si>
    <t xml:space="preserve"> 98446 </t>
  </si>
  <si>
    <t>PAREDE DE MADEIRA COMPENSADA PARA CONSTRUÇÃO TEMPORÁRIA EM CHAPA SIMPLES, EXTERNA, COM ÁREA LÍQUIDA MENOR QUE 6 M², COM VÃO. AF_05/2018</t>
  </si>
  <si>
    <t xml:space="preserve"> 92543 </t>
  </si>
  <si>
    <t>TRAMA DE MADEIRA COMPOSTA POR TERÇAS PARA TELHADOS DE ATÉ 2 ÁGUAS PARA TELHA ONDULADA DE FIBROCIMENTO, METÁLICA, PLÁSTICA OU TERMOACÚSTICA, INCLUSO TRANSPORTE VERTICAL. AF_07/2019</t>
  </si>
  <si>
    <t>COBE - COBERTURA</t>
  </si>
  <si>
    <t xml:space="preserve"> 94210 </t>
  </si>
  <si>
    <t>TELHAMENTO COM TELHA ONDULADA DE FIBROCIMENTO E = 6 MM, COM RECOBRIMENTO LATERAL DE 1 1/4 DE ONDA PARA TELHADO COM INCLINAÇÃO MÁXIMA DE 10°, COM ATÉ 2 ÁGUAS, INCLUSO IÇAMENTO. AF_07/2019</t>
  </si>
  <si>
    <t xml:space="preserve"> 94559 </t>
  </si>
  <si>
    <t>JANELA DE AÇO TIPO BASCULANTE PARA VIDROS, COM BATENTE, FERRAGENS E PINTURA ANTICORROSIVA. EXCLUSIVE VIDROS, ACABAMENTO, ALIZAR E CONTRAMARCO. FORNECIMENTO E INSTALAÇÃO. AF_12/2019</t>
  </si>
  <si>
    <t>ESQV - ESQUADRIAS/FERRAGENS/VIDROS</t>
  </si>
  <si>
    <t xml:space="preserve"> 91341 </t>
  </si>
  <si>
    <t>PORTA EM ALUMÍNIO DE ABRIR TIPO VENEZIANA COM GUARNIÇÃO, FIXAÇÃO COM PARAFUSOS - FORNECIMENTO E INSTALAÇÃO. AF_12/2019</t>
  </si>
  <si>
    <t xml:space="preserve"> 95240 </t>
  </si>
  <si>
    <t>LASTRO DE CONCRETO MAGRO, APLICADO EM PISOS OU RADIERS, ESPESSURA DE 3 CM. AF_07/2016</t>
  </si>
  <si>
    <t xml:space="preserve"> 95241 </t>
  </si>
  <si>
    <t>LASTRO DE CONCRETO MAGRO, APLICADO EM PISOS OU RADIERS, ESPESSURA DE 5 CM. AF_07/2016</t>
  </si>
  <si>
    <t xml:space="preserve"> 83518 </t>
  </si>
  <si>
    <t>ALVENARIA EMBASAMENTO E=20 CM BLOCO CONCRETO</t>
  </si>
  <si>
    <t xml:space="preserve"> 91852 </t>
  </si>
  <si>
    <t>ELETRODUTO FLEXÍVEL CORRUGADO, PVC, DN 20 MM (1/2"), PARA CIRCUITOS TERMINAIS, INSTALADO EM PAREDE - FORNECIMENTO E INSTALAÇÃO. AF_12/2015</t>
  </si>
  <si>
    <t>INEL - INSTALAÇÃO ELÉTRICA/ELETRIFICAÇÃO E ILUMINAÇÃO EXTERNA</t>
  </si>
  <si>
    <t xml:space="preserve"> 91862 </t>
  </si>
  <si>
    <t>ELETRODUTO RÍGIDO ROSCÁVEL, PVC, DN 20 MM (1/2"), PARA CIRCUITOS TERMINAIS, INSTALADO EM FORRO - FORNECIMENTO E INSTALAÇÃO. AF_12/2015</t>
  </si>
  <si>
    <t xml:space="preserve"> 91870 </t>
  </si>
  <si>
    <t>ELETRODUTO RÍGIDO ROSCÁVEL, PVC, DN 20 MM (1/2"), PARA CIRCUITOS TERMINAIS, INSTALADO EM PAREDE - FORNECIMENTO E INSTALAÇÃO. AF_12/2015</t>
  </si>
  <si>
    <t xml:space="preserve"> 91924 </t>
  </si>
  <si>
    <t>CABO DE COBRE FLEXÍVEL ISOLADO, 1,5 MM², ANTI-CHAMA 450/750 V, PARA CIRCUITOS TERMINAIS - FORNECIMENTO E INSTALAÇÃO. AF_12/2015</t>
  </si>
  <si>
    <t xml:space="preserve"> 95805 </t>
  </si>
  <si>
    <t>CONDULETE DE PVC, TIPO B, PARA ELETRODUTO DE PVC SOLDÁVEL DN 25 MM (3/4''), APARENTE - FORNECIMENTO E INSTALAÇÃO. AF_11/2016</t>
  </si>
  <si>
    <t xml:space="preserve"> 92023 </t>
  </si>
  <si>
    <t>INTERRUPTOR SIMPLES (1 MÓDULO) COM 1 TOMADA DE EMBUTIR 2P+T 10 A,  INCLUINDO SUPORTE E PLACA - FORNECIMENTO E INSTALAÇÃO. AF_12/2015</t>
  </si>
  <si>
    <t xml:space="preserve"> 97586 </t>
  </si>
  <si>
    <t>LUMINÁRIA TIPO CALHA, DE SOBREPOR, COM 2 LÂMPADAS TUBULARES DE 36 W - FORNECIMENTO E INSTALAÇÃO. AF_11/2017</t>
  </si>
  <si>
    <t xml:space="preserve"> 91170 </t>
  </si>
  <si>
    <t>FIXAÇÃO DE TUBOS HORIZONTAIS DE PVC, CPVC OU COBRE DIÂMETROS MENORES OU IGUAIS A 40 MM OU ELETROCALHAS ATÉ 150MM DE LARGURA, COM ABRAÇADEIRA METÁLICA RÍGIDA TIPO D 1/2, FIXADA EM PERFILADO EM LAJE. AF_05/2015</t>
  </si>
  <si>
    <t>INHI - INSTALAÇÕES HIDROS SANITÁRIAS</t>
  </si>
  <si>
    <t xml:space="preserve"> 91173 </t>
  </si>
  <si>
    <t>FIXAÇÃO DE TUBOS VERTICAIS DE PPR DIÂMETROS MENORES OU IGUAIS A 40 MM COM ABRAÇADEIRA METÁLICA RÍGIDA TIPO D 1/2", FIXADA EM PERFILADO EM ALVENARIA. AF_05/2015</t>
  </si>
  <si>
    <t xml:space="preserve"> 93358 </t>
  </si>
  <si>
    <t>ESCAVAÇÃO MANUAL DE VALA COM PROFUNDIDADE MENOR OU IGUAL A 1,30 M. AF_03/2016</t>
  </si>
  <si>
    <t>MOVT - MOVIMENTO DE TERRA</t>
  </si>
  <si>
    <t xml:space="preserve"> 96995 </t>
  </si>
  <si>
    <t>REATERRO MANUAL APILOADO COM SOQUETE. AF_10/2017</t>
  </si>
  <si>
    <t xml:space="preserve"> 88487 </t>
  </si>
  <si>
    <t>APLICAÇÃO MANUAL DE PINTURA COM TINTA LÁTEX PVA EM PAREDES, DUAS DEMÃOS. AF_06/2014</t>
  </si>
  <si>
    <t>PINT - PINTURAS</t>
  </si>
  <si>
    <t xml:space="preserve"> 00011455 </t>
  </si>
  <si>
    <t>FECHO / TRINCO / FERROLHO FIO REDONDO, DE SOBREPOR, 8", EM ACO GALVANIZADO / ZINCADO</t>
  </si>
  <si>
    <t>SERP - SERVIÇOS PRELIMINARES</t>
  </si>
  <si>
    <t xml:space="preserve"> 88264 </t>
  </si>
  <si>
    <t>ELETRICISTA COM ENCARGOS COMPLEMENTARES</t>
  </si>
  <si>
    <t xml:space="preserve"> 00004815 </t>
  </si>
  <si>
    <t>BALDE VERMELHO PARA SINALIZACAO DE VIAS</t>
  </si>
  <si>
    <t xml:space="preserve"> 00002705 </t>
  </si>
  <si>
    <t>ENERGIA ELETRICA ATE 2000 KWH INDUSTRIAL, SEM DEMANDA</t>
  </si>
  <si>
    <t>KW/H</t>
  </si>
  <si>
    <t xml:space="preserve"> 00000939 </t>
  </si>
  <si>
    <t>FIO DE COBRE, SOLIDO, CLASSE 1, ISOLACAO EM PVC/A, ANTICHAMA BWF-B, 450/750V, SECAO NOMINAL 2,5 MM2</t>
  </si>
  <si>
    <t xml:space="preserve"> 00003753 </t>
  </si>
  <si>
    <t>LAMPADA FLUORESCENTE TUBULAR T10, DE 20 OU 40 W, BIVOLT</t>
  </si>
  <si>
    <t xml:space="preserve"> 00012294 </t>
  </si>
  <si>
    <t>SOQUETE DE PORCELANA BASE E27, PARA USO AO TEMPO, PARA LAMPADAS</t>
  </si>
  <si>
    <t xml:space="preserve"> 00005061 </t>
  </si>
  <si>
    <t>PREGO DE ACO POLIDO COM CABECA 18 X 27 (2 1/2 X 10)</t>
  </si>
  <si>
    <t xml:space="preserve"> 00006189 </t>
  </si>
  <si>
    <t>TABUA DE MADEIRA NAO APARELHADA *2,5 X 30* CM, CEDRINHO OU EQUIVALENTE DA REGIAO</t>
  </si>
  <si>
    <t>SERT - SERVIÇOS TÉCNICOS</t>
  </si>
  <si>
    <t xml:space="preserve"> 99061 </t>
  </si>
  <si>
    <t>CAVALETE DE OBRA COM ALTURA DE 0,50 M - 2 UTILIZAÇÕES. AF_10/2018</t>
  </si>
  <si>
    <t xml:space="preserve"> 100315 </t>
  </si>
  <si>
    <t>CURSO DE CAPACITAÇÃO PARA TÉCNICO EM SEGURANÇA DO TRABALHO (ENCARGOS COMPLEMENTARES) - MENSALISTA</t>
  </si>
  <si>
    <t xml:space="preserve"> 00043494 </t>
  </si>
  <si>
    <t>EPI - FAMILIA ALMOXARIFE - MENSALISTA (ENCARGOS COMPLEMENTARES - COLETADO CAIXA)</t>
  </si>
  <si>
    <t>Equipamento</t>
  </si>
  <si>
    <t xml:space="preserve"> 00040863 </t>
  </si>
  <si>
    <t>EXAMES - MENSALISTA (COLETADO CAIXA)</t>
  </si>
  <si>
    <t xml:space="preserve"> 00043470 </t>
  </si>
  <si>
    <t>FERRAMENTAS - FAMILIA ALMOXARIFE - MENSALISTA (ENCARGOS COMPLEMENTARES - COLETADO CAIXA)</t>
  </si>
  <si>
    <t xml:space="preserve"> 00040864 </t>
  </si>
  <si>
    <t>SEGURO - MENSALISTA (COLETADO CAIXA)</t>
  </si>
  <si>
    <t xml:space="preserve"> 00040944 </t>
  </si>
  <si>
    <t>TECNICO EM SEGURANCA DO TRABALHO (MENSALISTA)</t>
  </si>
  <si>
    <t>Mão de Obra</t>
  </si>
  <si>
    <t xml:space="preserve"> 95402 </t>
  </si>
  <si>
    <t>CURSO DE CAPACITAÇÃO PARA ENGENHEIRO CIVIL DE OBRA JÚNIOR (ENCARGOS COMPLEMENTARES) - HORISTA</t>
  </si>
  <si>
    <t xml:space="preserve"> 00002706 </t>
  </si>
  <si>
    <t>ENGENHEIRO CIVIL DE OBRA JUNIOR</t>
  </si>
  <si>
    <t xml:space="preserve"> 00043486 </t>
  </si>
  <si>
    <t>EPI - FAMILIA ENGENHEIRO CIVIL - HORISTA (ENCARGOS COMPLEMENTARES - COLETADO CAIXA)</t>
  </si>
  <si>
    <t xml:space="preserve"> 00037372 </t>
  </si>
  <si>
    <t>EXAMES - HORISTA (COLETADO CAIXA)</t>
  </si>
  <si>
    <t>Outros</t>
  </si>
  <si>
    <t xml:space="preserve"> 00043462 </t>
  </si>
  <si>
    <t>FERRAMENTAS - FAMILIA ENGENHEIRO CIVIL - HORISTA (ENCARGOS COMPLEMENTARES - COLETADO CAIXA)</t>
  </si>
  <si>
    <t xml:space="preserve"> 00037373 </t>
  </si>
  <si>
    <t>SEGURO - HORISTA (COLETADO CAIXA)</t>
  </si>
  <si>
    <t>Taxas</t>
  </si>
  <si>
    <t xml:space="preserve"> B.01.000.010139 </t>
  </si>
  <si>
    <t>Pedreiro</t>
  </si>
  <si>
    <t>h</t>
  </si>
  <si>
    <t xml:space="preserve"> B.01.000.010146 </t>
  </si>
  <si>
    <t>Servente</t>
  </si>
  <si>
    <t xml:space="preserve"> S.04.000.024045 </t>
  </si>
  <si>
    <t>Disco diamantado para máquinas serra-mármore</t>
  </si>
  <si>
    <t xml:space="preserve"> S.04.000.049579 </t>
  </si>
  <si>
    <t>Serra circular</t>
  </si>
  <si>
    <t xml:space="preserve"> S.01.000.080129 </t>
  </si>
  <si>
    <t>Compressor de ar XA 125 MWD - COND. D</t>
  </si>
  <si>
    <t xml:space="preserve"> S.01.000.080157 </t>
  </si>
  <si>
    <t>Rompedor Pneumatico ATLAS COPCO TEX 32 PS</t>
  </si>
  <si>
    <t>ESCO - ESCORAMENTO</t>
  </si>
  <si>
    <t xml:space="preserve"> 00002736 </t>
  </si>
  <si>
    <t>MADEIRA ROLICA SEM TRATAMENTO, EUCALIPTO OU EQUIVALENTE DA REGIAO, H = 3 M, D = 20 A 24 CM (PARA ESCORAMENTO)</t>
  </si>
  <si>
    <t xml:space="preserve"> 00004472 </t>
  </si>
  <si>
    <t>VIGA DE MADEIRA NAO APARELHADA *6 X 16* CM, MACARANDUBA, ANGELIM OU EQUIVALENTE DA REGIAO</t>
  </si>
  <si>
    <t xml:space="preserve"> 90991 </t>
  </si>
  <si>
    <t>ESCAVADEIRA HIDRÁULICA SOBRE ESTEIRAS, CAÇAMBA 0,80 M3, PESO OPERACIONAL 17,8 T, POTÊNCIA LÍQUIDA 110 HP - CHP DIURNO. AF_10/2014</t>
  </si>
  <si>
    <t>CHOR - CUSTOS HORÁRIOS DE MÁQUINAS E EQUIPAMENTOS</t>
  </si>
  <si>
    <t>CHP</t>
  </si>
  <si>
    <t xml:space="preserve"> 91533 </t>
  </si>
  <si>
    <t>COMPACTADOR DE SOLOS DE PERCUSSÃO (SOQUETE) COM MOTOR A GASOLINA 4 TEMPOS, POTÊNCIA 4 CV - CHP DIURNO. AF_08/2015</t>
  </si>
  <si>
    <t xml:space="preserve"> 91534 </t>
  </si>
  <si>
    <t>COMPACTADOR DE SOLOS DE PERCUSSÃO (SOQUETE) COM MOTOR A GASOLINA 4 TEMPOS, POTÊNCIA 4 CV - CHI DIURNO. AF_08/2015</t>
  </si>
  <si>
    <t>CHI</t>
  </si>
  <si>
    <t xml:space="preserve"> 88309 </t>
  </si>
  <si>
    <t>PEDREIRO COM ENCARGOS COMPLEMENTARES</t>
  </si>
  <si>
    <t>DROP - DRENAGEM/OBRAS DE CONTENÇÃO / POÇOS DE VISITA E CAIXAS</t>
  </si>
  <si>
    <t xml:space="preserve"> 5678 </t>
  </si>
  <si>
    <t>RETROESCAVADEIRA SOBRE RODAS COM CARREGADEIRA, TRAÇÃO 4X4, POTÊNCIA LÍQ. 88 HP, CAÇAMBA CARREG. CAP. MÍN. 1 M3, CAÇAMBA RETRO CAP. 0,26 M3, PESO OPERACIONAL MÍN. 6.674 KG, PROFUNDIDADE ESCAVAÇÃO MÁX. 4,37 M - CHP DIURNO. AF_06/2014</t>
  </si>
  <si>
    <t xml:space="preserve"> 5679 </t>
  </si>
  <si>
    <t>RETROESCAVADEIRA SOBRE RODAS COM CARREGADEIRA, TRAÇÃO 4X4, POTÊNCIA LÍQ. 88 HP, CAÇAMBA CARREG. CAP. MÍN. 1 M3, CAÇAMBA RETRO CAP. 0,26 M3, PESO OPERACIONAL MÍN. 6.674 KG, PROFUNDIDADE ESCAVAÇÃO MÁX. 4,37 M - CHI DIURNO. AF_06/2014</t>
  </si>
  <si>
    <t xml:space="preserve"> 96536 </t>
  </si>
  <si>
    <t>FABRICAÇÃO, MONTAGEM E DESMONTAGEM DE FÔRMA PARA VIGA BALDRAME, EM MADEIRA SERRADA, E=25 MM, 4 UTILIZAÇÕES. AF_06/2017</t>
  </si>
  <si>
    <t xml:space="preserve"> 89998 </t>
  </si>
  <si>
    <t>ARMAÇÃO DE CINTA DE ALVENARIA ESTRUTURAL; DIÂMETRO DE 10,0 MM. AF_01/2015</t>
  </si>
  <si>
    <t xml:space="preserve"> 92783 </t>
  </si>
  <si>
    <t>ARMAÇÃO DE LAJE DE UMA ESTRUTURA CONVENCIONAL DE CONCRETO ARMADO EM UMA EDIFICAÇÃO TÉRREA OU SOBRADO UTILIZANDO AÇO CA-60 DE 4,2 MM - MONTAGEM. AF_12/2015</t>
  </si>
  <si>
    <t xml:space="preserve"> 89995 </t>
  </si>
  <si>
    <t>GRAUTEAMENTO DE CINTA SUPERIOR OU DE VERGA EM ALVENARIA ESTRUTURAL. AF_01/2015</t>
  </si>
  <si>
    <t xml:space="preserve"> 94970 </t>
  </si>
  <si>
    <t>CONCRETO FCK = 20MPA, TRAÇO 1:2,7:3 (CIMENTO/ AREIA MÉDIA/ BRITA 1)  - PREPARO MECÂNICO COM BETONEIRA 600 L. AF_07/2016</t>
  </si>
  <si>
    <t xml:space="preserve"> 97738 </t>
  </si>
  <si>
    <t>PEÇA CIRCULAR PRÉ-MOLDADA, VOLUME DE CONCRETO DE 10 A 30 LITROS, TAXA DE FIBRA DE POLIPROPILENO APROXIMADA DE 6 KG/M³. AF_01/2018_P</t>
  </si>
  <si>
    <t xml:space="preserve"> 97740 </t>
  </si>
  <si>
    <t>PEÇA CIRCULAR PRÉ-MOLDADA, VOLUME DE CONCRETO ACIMA DE 100 LITROS, TAXA DE AÇO APROXIMADA DE 30KG/M³. AF_01/2018</t>
  </si>
  <si>
    <t xml:space="preserve"> 94116 </t>
  </si>
  <si>
    <t>LASTRO COM PREPARO DE FUNDO, LARGURA MAIOR OU IGUAL A 1,5 M, COM CAMADA DE BRITA, LANÇAMENTO MECANIZADO, EM LOCAL COM NÍVEL BAIXO DE INTERFERÊNCIA. AF_06/2016</t>
  </si>
  <si>
    <t xml:space="preserve"> 87316 </t>
  </si>
  <si>
    <t>ARGAMASSA TRAÇO 1:4 (EM VOLUME DE CIMENTO E AREIA GROSSA ÚMIDA) PARA CHAPISCO CONVENCIONAL, PREPARO MECÂNICO COM BETONEIRA 400 L. AF_08/2019</t>
  </si>
  <si>
    <t xml:space="preserve"> 88628 </t>
  </si>
  <si>
    <t>ARGAMASSA TRAÇO 1:3 (EM VOLUME DE CIMENTO E AREIA MÉDIA ÚMIDA), PREPARO MECÂNICO COM BETONEIRA 400 L. AF_08/2019</t>
  </si>
  <si>
    <t xml:space="preserve"> 00007258 </t>
  </si>
  <si>
    <t>TIJOLO CERAMICO MACICO *5 X 10 X 20* CM</t>
  </si>
  <si>
    <t>ASTU - ASSENTAMENTO DE TUBOS E PECAS</t>
  </si>
  <si>
    <t xml:space="preserve"> 00011301 </t>
  </si>
  <si>
    <t>TAMPAO FOFO ARTICULADO, CLASSE B125 CARGA MAX 12,5 T, REDONDO TAMPA 600 MM, REDE PLUVIAL/ESGOTO</t>
  </si>
  <si>
    <t>TUBOS E CONEXÕES DE FERRO FUNDIDO</t>
  </si>
  <si>
    <t xml:space="preserve"> C0705 </t>
  </si>
  <si>
    <t>CARGA E DESCARGA DE TUBOS E CONEXÕES EM FoFo</t>
  </si>
  <si>
    <t>CARGA, TRANSPORTE E DESCARGA DE TUBOS E CONEXÕES</t>
  </si>
  <si>
    <t>T</t>
  </si>
  <si>
    <t xml:space="preserve"> C2980 </t>
  </si>
  <si>
    <t>TRANSPORTE DE TUBOS E CONEXÕES DE FoFo, AÇO OU CONCRETO</t>
  </si>
  <si>
    <t xml:space="preserve"> I0705 </t>
  </si>
  <si>
    <t>CAMINHÃO COMERC. EQUIP. C/GUINDASTE (CHP)</t>
  </si>
  <si>
    <t xml:space="preserve"> I2320 </t>
  </si>
  <si>
    <t>ENCANADOR</t>
  </si>
  <si>
    <t xml:space="preserve"> I0772 </t>
  </si>
  <si>
    <t>TALHA TIRFOR 1,6 T (CHP)</t>
  </si>
  <si>
    <t xml:space="preserve"> I2543 </t>
  </si>
  <si>
    <t>SERVENTE</t>
  </si>
  <si>
    <t xml:space="preserve"> 00000370 </t>
  </si>
  <si>
    <t>AREIA MEDIA - POSTO JAZIDA/FORNECEDOR (RETIRADO NA JAZIDA, SEM TRANSPORTE)</t>
  </si>
  <si>
    <t xml:space="preserve"> 00001379 </t>
  </si>
  <si>
    <t>CIMENTO PORTLAND COMPOSTO CP II-32</t>
  </si>
  <si>
    <t xml:space="preserve"> B.01.000.010118 </t>
  </si>
  <si>
    <t>Encanador</t>
  </si>
  <si>
    <t xml:space="preserve"> B.01.000.010119 </t>
  </si>
  <si>
    <t>Ajudante de encanador</t>
  </si>
  <si>
    <t xml:space="preserve"> B.07.000.069552 </t>
  </si>
  <si>
    <t>Fita teflon de 18 mm</t>
  </si>
  <si>
    <t xml:space="preserve"> O.04.000.021102 </t>
  </si>
  <si>
    <t>Tubo de aço carbono preto sem costura, SCH 40 DN= 8´</t>
  </si>
  <si>
    <t xml:space="preserve"> 88267 </t>
  </si>
  <si>
    <t>ENCANADOR OU BOMBEIRO HIDRÁULICO COM ENCARGOS COMPLEMENTARES</t>
  </si>
  <si>
    <t xml:space="preserve"> 88248 </t>
  </si>
  <si>
    <t>AUXILIAR DE ENCANADOR OU BOMBEIRO HIDRÁULICO COM ENCARGOS COMPLEMENTARES</t>
  </si>
  <si>
    <t xml:space="preserve"> 00013244 </t>
  </si>
  <si>
    <t>CONE DE SINALIZACAO EM PVC RIGIDO COM FAIXA REFLETIVA, H = 70 / 76 CM</t>
  </si>
  <si>
    <t>POÇOS E CAIXAS</t>
  </si>
  <si>
    <t xml:space="preserve"> I0280 </t>
  </si>
  <si>
    <t>BRITA</t>
  </si>
  <si>
    <t xml:space="preserve"> I0109 </t>
  </si>
  <si>
    <t>AREIA MEDIA</t>
  </si>
  <si>
    <t xml:space="preserve"> I0805 </t>
  </si>
  <si>
    <t>CIMENTO PORTLAND</t>
  </si>
  <si>
    <t xml:space="preserve"> I2391 </t>
  </si>
  <si>
    <t>PEDREIRO</t>
  </si>
  <si>
    <t xml:space="preserve"> 95606 </t>
  </si>
  <si>
    <t>UMIDIFICAÇÃO DE MATERIAL PARA VALAS COM CAMINHÃO PIPA 10000L. AF_11/2016</t>
  </si>
  <si>
    <t xml:space="preserve"> 5811 </t>
  </si>
  <si>
    <t>CAMINHÃO BASCULANTE 6 M3, PESO BRUTO TOTAL 16.000 KG, CARGA ÚTIL MÁXIMA 13.071 KG, DISTÂNCIA ENTRE EIXOS 4,80 M, POTÊNCIA 230 CV INCLUSIVE CAÇAMBA METÁLICA - CHP DIURNO. AF_06/2014</t>
  </si>
  <si>
    <t xml:space="preserve"> 5940 </t>
  </si>
  <si>
    <t>PÁ CARREGADEIRA SOBRE RODAS, POTÊNCIA LÍQUIDA 128 HP, CAPACIDADE DA CAÇAMBA 1,7 A 2,8 M3, PESO OPERACIONAL 11632 KG - CHP DIURNO. AF_06/2014</t>
  </si>
  <si>
    <t xml:space="preserve"> 67826 </t>
  </si>
  <si>
    <t>CAMINHÃO BASCULANTE 6 M3 TOCO, PESO BRUTO TOTAL 16.000 KG, CARGA ÚTIL MÁXIMA 11.130 KG, DISTÂNCIA ENTRE EIXOS 5,36 M, POTÊNCIA 185 CV, INCLUSIVE CAÇAMBA METÁLICA - CHP DIURNO. AF_06/2014</t>
  </si>
  <si>
    <t xml:space="preserve"> 67827 </t>
  </si>
  <si>
    <t>CAMINHÃO BASCULANTE 6 M3 TOCO, PESO BRUTO TOTAL 16.000 KG, CARGA ÚTIL MÁXIMA 11.130 KG, DISTÂNCIA ENTRE EIXOS 5,36 M, POTÊNCIA 185 CV, INCLUSIVE CAÇAMBA METÁLICA - CHI DIURNO. AF_06/2014</t>
  </si>
  <si>
    <t>PAVI - PAVIMENTAÇÃO</t>
  </si>
  <si>
    <t xml:space="preserve"> 5684 </t>
  </si>
  <si>
    <t>ROLO COMPACTADOR VIBRATÓRIO DE UM CILINDRO AÇO LISO, POTÊNCIA 80 HP, PESO OPERACIONAL MÁXIMO 8,1 T, IMPACTO DINÂMICO 16,15 / 9,5 T, LARGURA DE TRABALHO 1,68 M - CHP DIURNO. AF_06/2014</t>
  </si>
  <si>
    <t xml:space="preserve"> 5901 </t>
  </si>
  <si>
    <t>CAMINHÃO PIPA 10.000 L TRUCADO, PESO BRUTO TOTAL 23.000 KG, CARGA ÚTIL MÁXIMA 15.935 KG, DISTÂNCIA ENTRE EIXOS 4,8 M, POTÊNCIA 230 CV, INCLUSIVE TANQUE DE AÇO PARA TRANSPORTE DE ÁGUA - CHP DIURNO. AF_06/2014</t>
  </si>
  <si>
    <t xml:space="preserve"> 5932 </t>
  </si>
  <si>
    <t>MOTONIVELADORA POTÊNCIA BÁSICA LÍQUIDA (PRIMEIRA MARCHA) 125 HP, PESO BRUTO 13032 KG, LARGURA DA LÂMINA DE 3,7 M - CHP DIURNO. AF_06/2014</t>
  </si>
  <si>
    <t xml:space="preserve"> 96463 </t>
  </si>
  <si>
    <t>ROLO COMPACTADOR DE PNEUS, ESTATICO, PRESSAO VARIAVEL, POTENCIA 110 HP, PESO SEM/COM LASTRO 10,8/27 T, LARGURA DE ROLAGEM 2,30 M - CHP DIURNO. AF_06/2017</t>
  </si>
  <si>
    <t xml:space="preserve"> 5685 </t>
  </si>
  <si>
    <t>ROLO COMPACTADOR VIBRATÓRIO DE UM CILINDRO AÇO LISO, POTÊNCIA 80 HP, PESO OPERACIONAL MÁXIMO 8,1 T, IMPACTO DINÂMICO 16,15 / 9,5 T, LARGURA DE TRABALHO 1,68 M - CHI DIURNO. AF_06/2014</t>
  </si>
  <si>
    <t xml:space="preserve"> 5903 </t>
  </si>
  <si>
    <t>CAMINHÃO PIPA 10.000 L TRUCADO, PESO BRUTO TOTAL 23.000 KG, CARGA ÚTIL MÁXIMA 15.935 KG, DISTÂNCIA ENTRE EIXOS 4,8 M, POTÊNCIA 230 CV, INCLUSIVE TANQUE DE AÇO PARA TRANSPORTE DE ÁGUA - CHI DIURNO. AF_06/2014</t>
  </si>
  <si>
    <t xml:space="preserve"> 5934 </t>
  </si>
  <si>
    <t>MOTONIVELADORA POTÊNCIA BÁSICA LÍQUIDA (PRIMEIRA MARCHA) 125 HP, PESO BRUTO 13032 KG, LARGURA DA LÂMINA DE 3,7 M - CHI DIURNO. AF_06/2014</t>
  </si>
  <si>
    <t xml:space="preserve"> 96464 </t>
  </si>
  <si>
    <t>ROLO COMPACTADOR DE PNEUS, ESTATICO, PRESSAO VARIAVEL, POTENCIA 110 HP, PESO SEM/COM LASTRO 10,8/27 T, LARGURA DE ROLAGEM 2,30 M - CHI DIURNO. AF_06/2017</t>
  </si>
  <si>
    <t xml:space="preserve"> 96393 </t>
  </si>
  <si>
    <t>USINAGEM DE BRITA GRADUADA SIMPLES, UTILIZANDO BRITA COMERCIAL COM USINA 300 T/H. AF_06/2017</t>
  </si>
  <si>
    <t xml:space="preserve"> 5839 </t>
  </si>
  <si>
    <t>VASSOURA MECÂNICA REBOCÁVEL COM ESCOVA CILÍNDRICA, LARGURA ÚTIL DE VARRIMENTO DE 2,44 M - CHP DIURNO. AF_06/2014</t>
  </si>
  <si>
    <t xml:space="preserve"> 83362 </t>
  </si>
  <si>
    <t>ESPARGIDOR DE ASFALTO PRESSURIZADO, TANQUE 6 M3 COM ISOLAÇÃO TÉRMICA, AQUECIDO COM 2 MAÇARICOS, COM BARRA ESPARGIDORA 3,60 M, MONTADO SOBRE CAMINHÃO  TOCO, PBT 14.300 KG, POTÊNCIA 185 CV - CHP DIURNO. AF_08/2015</t>
  </si>
  <si>
    <t xml:space="preserve"> 89035 </t>
  </si>
  <si>
    <t>TRATOR DE PNEUS, POTÊNCIA 85 CV, TRAÇÃO 4X4, PESO COM LASTRO DE 4.675 KG - CHP DIURNO. AF_06/2014</t>
  </si>
  <si>
    <t xml:space="preserve"> 5841 </t>
  </si>
  <si>
    <t>VASSOURA MECÂNICA REBOCÁVEL COM ESCOVA CILÍNDRICA, LARGURA ÚTIL DE VARRIMENTO DE 2,44 M - CHI DIURNO. AF_06/2014</t>
  </si>
  <si>
    <t xml:space="preserve"> 89036 </t>
  </si>
  <si>
    <t>TRATOR DE PNEUS, POTÊNCIA 85 CV, TRAÇÃO 4X4, PESO COM LASTRO DE 4.675 KG - CHI DIURNO. AF_06/2014</t>
  </si>
  <si>
    <t xml:space="preserve"> 91486 </t>
  </si>
  <si>
    <t>ESPARGIDOR DE ASFALTO PRESSURIZADO, TANQUE 6 M3 COM ISOLAÇÃO TÉRMICA, AQUECIDO COM 2 MAÇARICOS, COM BARRA ESPARGIDORA 3,60 M, MONTADO SOBRE CAMINHÃO  TOCO, PBT 14.300 KG, POTÊNCIA 185 CV - CHI DIURNO. AF_08/2015</t>
  </si>
  <si>
    <t xml:space="preserve"> 00041901 </t>
  </si>
  <si>
    <t>ASFALTO DILUIDO DE PETROLEO CM-30 (COLETADO CAIXA NA ANP ACRESCIDO DE ICMS)</t>
  </si>
  <si>
    <t xml:space="preserve"> 96013 </t>
  </si>
  <si>
    <t>TRATOR DE PNEUS COM POTÊNCIA DE 122 CV, TRAÇÃO 4X4, COM VASSOURA MECÂNICA ACOPLADA - CHP DIURNO. AF_02/2017</t>
  </si>
  <si>
    <t xml:space="preserve"> 96014 </t>
  </si>
  <si>
    <t>TRATOR DE PNEUS COM POTÊNCIA DE 122 CV, TRAÇÃO 4X4, COM VASSOURA MECÂNICA ACOPLADA - CHI DIURNO. AF_02/2017</t>
  </si>
  <si>
    <t xml:space="preserve"> 00041905 </t>
  </si>
  <si>
    <t>EMULSAO ASFALTICA CATIONICA RR-1C PARA USO EM PAVIMENTACAO ASFALTICA (COLETADO CAIXA NA ANP ACRESCIDO DE ICMS)</t>
  </si>
  <si>
    <t xml:space="preserve"> 5835 </t>
  </si>
  <si>
    <t>VIBROACABADORA DE ASFALTO SOBRE ESTEIRAS, LARGURA DE PAVIMENTAÇÃO 1,90 M A 5,30 M, POTÊNCIA 105 HP CAPACIDADE 450 T/H - CHP DIURNO. AF_11/2014</t>
  </si>
  <si>
    <t xml:space="preserve"> 91386 </t>
  </si>
  <si>
    <t>CAMINHÃO BASCULANTE 10 M3, TRUCADO CABINE SIMPLES, PESO BRUTO TOTAL 23.000 KG, CARGA ÚTIL MÁXIMA 15.935 KG, DISTÂNCIA ENTRE EIXOS 4,80 M, POTÊNCIA 230 CV INCLUSIVE CAÇAMBA METÁLICA - CHP DIURNO. AF_06/2014</t>
  </si>
  <si>
    <t xml:space="preserve"> 95631 </t>
  </si>
  <si>
    <t>ROLO COMPACTADOR VIBRATORIO TANDEM, ACO LISO, POTENCIA 125 HP, PESO SEM/COM LASTRO 10,20/11,65 T, LARGURA DE TRABALHO 1,73 M - CHP DIURNO. AF_11/2016</t>
  </si>
  <si>
    <t xml:space="preserve"> 96157 </t>
  </si>
  <si>
    <t>TRATOR DE PNEUS COM POTÊNCIA DE 85 CV, TRAÇÃO 4X4, COM VASSOURA MECÂNICA ACOPLADA - CHP DIURNO. AF_03/2017</t>
  </si>
  <si>
    <t xml:space="preserve"> 5837 </t>
  </si>
  <si>
    <t>VIBROACABADORA DE ASFALTO SOBRE ESTEIRAS, LARGURA DE PAVIMENTAÇÃO 1,90 M A 5,30 M, POTÊNCIA 105 HP CAPACIDADE 450 T/H - CHI DIURNO. AF_11/2014</t>
  </si>
  <si>
    <t xml:space="preserve"> 95632 </t>
  </si>
  <si>
    <t>ROLO COMPACTADOR VIBRATORIO TANDEM, ACO LISO, POTENCIA 125 HP, PESO SEM/COM LASTRO 10,20/11,65 T, LARGURA DE TRABALHO 1,73 M - CHI DIURNO. AF_11/2016</t>
  </si>
  <si>
    <t xml:space="preserve"> 96155 </t>
  </si>
  <si>
    <t>TRATOR DE PNEUS COM POTÊNCIA DE 85 CV, TRAÇÃO 4X4, COM VASSOURA MECÂNICA ACOPLADA - CHI DIURNO. AF_02/2017</t>
  </si>
  <si>
    <t xml:space="preserve"> 88314 </t>
  </si>
  <si>
    <t>RASTELEIRO COM ENCARGOS COMPLEMENTARES</t>
  </si>
  <si>
    <t xml:space="preserve"> 00001518 </t>
  </si>
  <si>
    <t>CONCRETO BETUMINOSO USINADO A QUENTE (CBUQ) PARA PAVIMENTACAO ASFALTICA, PADRAO DNIT, FAIXA C, COM CAP 50/70 - AQUISICAO POSTO USINA</t>
  </si>
  <si>
    <t xml:space="preserve"> 5824 </t>
  </si>
  <si>
    <t>CAMINHÃO TOCO, PBT 16.000 KG, CARGA ÚTIL MÁX. 10.685 KG, DIST. ENTRE EIXOS 4,8 M, POTÊNCIA 189 CV, INCLUSIVE CARROCERIA FIXA ABERTA DE MADEIRA P/ TRANSPORTE GERAL DE CARGA SECA, DIMEN. APROX. 2,5 X 7,00 X 0,50 M - CHP DIURNO. AF_06/2014</t>
  </si>
  <si>
    <t xml:space="preserve"> 95133 </t>
  </si>
  <si>
    <t>MÁQUINA DEMARCADORA DE FAIXA DE TRÁFEGO À FRIO, AUTOPROPELIDA, POTÊNCIA 38 HP - CHP DIURNO. AF_07/2016</t>
  </si>
  <si>
    <t xml:space="preserve"> 00025972 </t>
  </si>
  <si>
    <t>MICROESFERAS DE VIDRO PARA SINALIZACAO HORIZONTAL VIARIA, TIPO I-B (PREMIX) - NBR 16184</t>
  </si>
  <si>
    <t xml:space="preserve"> 00005318 </t>
  </si>
  <si>
    <t>SOLVENTE DILUENTE A BASE DE AGUARRAS</t>
  </si>
  <si>
    <t xml:space="preserve"> 00007343 </t>
  </si>
  <si>
    <t>TINTA A BASE DE RESINA ACRILICA, PARA SINALIZACAO HORIZONTAL VIARIA (NBR 11862)</t>
  </si>
  <si>
    <t xml:space="preserve"> 00007348 </t>
  </si>
  <si>
    <t>TINTA ACRILICA PREMIUM PARA PISO</t>
  </si>
  <si>
    <t>Curva ABC de Insumos</t>
  </si>
  <si>
    <t>Quantidade</t>
  </si>
  <si>
    <t>Valor  Unitário</t>
  </si>
  <si>
    <t>Peso</t>
  </si>
  <si>
    <t>Valor Acumulado</t>
  </si>
  <si>
    <t>Peso Acumulado</t>
  </si>
  <si>
    <t>Operativa</t>
  </si>
  <si>
    <t>Improdutiva</t>
  </si>
  <si>
    <t>Geral</t>
  </si>
  <si>
    <t>2.090,0000000</t>
  </si>
  <si>
    <t>189,75</t>
  </si>
  <si>
    <t>396.577,50</t>
  </si>
  <si>
    <t>40,48%</t>
  </si>
  <si>
    <t>252,6697200</t>
  </si>
  <si>
    <t>420,17</t>
  </si>
  <si>
    <t>106.164,24</t>
  </si>
  <si>
    <t>10,84%</t>
  </si>
  <si>
    <t>51,32%</t>
  </si>
  <si>
    <t>3,0285000</t>
  </si>
  <si>
    <t>7.817,99</t>
  </si>
  <si>
    <t>23.676,78</t>
  </si>
  <si>
    <t>2,42%</t>
  </si>
  <si>
    <t>53,73%</t>
  </si>
  <si>
    <t xml:space="preserve"> 00001213 </t>
  </si>
  <si>
    <t>CARPINTEIRO DE FORMAS</t>
  </si>
  <si>
    <t>1.170,7969807</t>
  </si>
  <si>
    <t>19,92</t>
  </si>
  <si>
    <t>23.322,28</t>
  </si>
  <si>
    <t>2,38%</t>
  </si>
  <si>
    <t>56,11%</t>
  </si>
  <si>
    <t xml:space="preserve"> 00004221 </t>
  </si>
  <si>
    <t>OLEO DIESEL COMBUSTIVEL COMUM</t>
  </si>
  <si>
    <t>4.856,8989670</t>
  </si>
  <si>
    <t>4,76</t>
  </si>
  <si>
    <t>23.118,84</t>
  </si>
  <si>
    <t>2,36%</t>
  </si>
  <si>
    <t>58,47%</t>
  </si>
  <si>
    <t xml:space="preserve"> 00006111 </t>
  </si>
  <si>
    <t>SERVENTE DE OBRAS</t>
  </si>
  <si>
    <t>1.410,8946302</t>
  </si>
  <si>
    <t>16,38</t>
  </si>
  <si>
    <t>23.110,45</t>
  </si>
  <si>
    <t>60,83%</t>
  </si>
  <si>
    <t>197,8080000</t>
  </si>
  <si>
    <t>111,27</t>
  </si>
  <si>
    <t>22.010,10</t>
  </si>
  <si>
    <t>2,25%</t>
  </si>
  <si>
    <t>63,08%</t>
  </si>
  <si>
    <t>1.103,2171250</t>
  </si>
  <si>
    <t>17,00</t>
  </si>
  <si>
    <t>18.754,69</t>
  </si>
  <si>
    <t>1,91%</t>
  </si>
  <si>
    <t>64,99%</t>
  </si>
  <si>
    <t>2.373,6960000</t>
  </si>
  <si>
    <t>7,80</t>
  </si>
  <si>
    <t>18.514,83</t>
  </si>
  <si>
    <t>1,89%</t>
  </si>
  <si>
    <t>66,88%</t>
  </si>
  <si>
    <t xml:space="preserve"> 00004720 </t>
  </si>
  <si>
    <t>PEDRA BRITADA N. 0, OU PEDRISCO (4,8 A 9,5 MM) POSTO PEDREIRA/FORNECEDOR, SEM FRETE</t>
  </si>
  <si>
    <t>177,0013440</t>
  </si>
  <si>
    <t>87,55</t>
  </si>
  <si>
    <t>15.496,47</t>
  </si>
  <si>
    <t>1,58%</t>
  </si>
  <si>
    <t>68,47%</t>
  </si>
  <si>
    <t xml:space="preserve"> 00004721 </t>
  </si>
  <si>
    <t>PEDRA BRITADA N. 1 (9,5 a 19 MM) POSTO PEDREIRA/FORNECEDOR, SEM FRETE</t>
  </si>
  <si>
    <t>205,1053275</t>
  </si>
  <si>
    <t>68,57</t>
  </si>
  <si>
    <t>14.064,07</t>
  </si>
  <si>
    <t>1,44%</t>
  </si>
  <si>
    <t>69,90%</t>
  </si>
  <si>
    <t xml:space="preserve"> 00004718 </t>
  </si>
  <si>
    <t>PEDRA BRITADA N. 2 (19 A 38 MM) POSTO PEDREIRA/FORNECEDOR, SEM FRETE</t>
  </si>
  <si>
    <t>202,9530600</t>
  </si>
  <si>
    <t>13.916,49</t>
  </si>
  <si>
    <t>1,42%</t>
  </si>
  <si>
    <t>71,32%</t>
  </si>
  <si>
    <t xml:space="preserve"> 00036482 </t>
  </si>
  <si>
    <t>ESCAVADEIRA HIDRAULICA SOBRE ESTEIRAS, CACAMBA  0,80 M3, PESO OPERACIONAL 17,8 T, POTENCIA LIQUIDA 110 HP</t>
  </si>
  <si>
    <t>0,0267099</t>
  </si>
  <si>
    <t>518.572,91</t>
  </si>
  <si>
    <t>13.851,03</t>
  </si>
  <si>
    <t>1,41%</t>
  </si>
  <si>
    <t>72,74%</t>
  </si>
  <si>
    <t xml:space="preserve"> 00037370 </t>
  </si>
  <si>
    <t>ALIMENTACAO - HORISTA (COLETADO CAIXA)</t>
  </si>
  <si>
    <t>4.026,3413829</t>
  </si>
  <si>
    <t>3,42</t>
  </si>
  <si>
    <t>13.770,09</t>
  </si>
  <si>
    <t>74,14%</t>
  </si>
  <si>
    <t>133,3464000</t>
  </si>
  <si>
    <t>102,34</t>
  </si>
  <si>
    <t>13.646,67</t>
  </si>
  <si>
    <t>1,39%</t>
  </si>
  <si>
    <t>75,54%</t>
  </si>
  <si>
    <t>776,0160000</t>
  </si>
  <si>
    <t>17,53</t>
  </si>
  <si>
    <t>13.603,56</t>
  </si>
  <si>
    <t>76,92%</t>
  </si>
  <si>
    <t>6,0000000</t>
  </si>
  <si>
    <t>1.852,61</t>
  </si>
  <si>
    <t>11.115,66</t>
  </si>
  <si>
    <t>1,13%</t>
  </si>
  <si>
    <t>78,06%</t>
  </si>
  <si>
    <t xml:space="preserve"> 00004234 </t>
  </si>
  <si>
    <t>OPERADOR DE ESCAVADEIRA</t>
  </si>
  <si>
    <t>360,9397825</t>
  </si>
  <si>
    <t>30,64</t>
  </si>
  <si>
    <t>11.059,19</t>
  </si>
  <si>
    <t>79,19%</t>
  </si>
  <si>
    <t>73,5983750</t>
  </si>
  <si>
    <t>149,51</t>
  </si>
  <si>
    <t>11.003,69</t>
  </si>
  <si>
    <t>1,12%</t>
  </si>
  <si>
    <t>80,31%</t>
  </si>
  <si>
    <t>395,6160000</t>
  </si>
  <si>
    <t>27,60</t>
  </si>
  <si>
    <t>10.919,00</t>
  </si>
  <si>
    <t>1,11%</t>
  </si>
  <si>
    <t>81,42%</t>
  </si>
  <si>
    <t>590,3672944</t>
  </si>
  <si>
    <t>16,91</t>
  </si>
  <si>
    <t>9.983,11</t>
  </si>
  <si>
    <t>1,02%</t>
  </si>
  <si>
    <t>82,44%</t>
  </si>
  <si>
    <t xml:space="preserve"> 00004230 </t>
  </si>
  <si>
    <t>OPERADOR DE MAQUINAS E TRATORES DIVERSOS (TERRAPLANAGEM)</t>
  </si>
  <si>
    <t>383,9325884</t>
  </si>
  <si>
    <t>25,54</t>
  </si>
  <si>
    <t>9.805,64</t>
  </si>
  <si>
    <t>1,00%</t>
  </si>
  <si>
    <t>83,44%</t>
  </si>
  <si>
    <t>9,0000000</t>
  </si>
  <si>
    <t>961,30</t>
  </si>
  <si>
    <t>8.651,70</t>
  </si>
  <si>
    <t>0,88%</t>
  </si>
  <si>
    <t>84,33%</t>
  </si>
  <si>
    <t>380,4000000</t>
  </si>
  <si>
    <t>21,32</t>
  </si>
  <si>
    <t>8.110,13</t>
  </si>
  <si>
    <t>0,83%</t>
  </si>
  <si>
    <t>85,16%</t>
  </si>
  <si>
    <t>513,5400000</t>
  </si>
  <si>
    <t>15,70</t>
  </si>
  <si>
    <t>8.062,58</t>
  </si>
  <si>
    <t>0,82%</t>
  </si>
  <si>
    <t>85,98%</t>
  </si>
  <si>
    <t>313,7100000</t>
  </si>
  <si>
    <t>22,94</t>
  </si>
  <si>
    <t>7.196,51</t>
  </si>
  <si>
    <t>0,73%</t>
  </si>
  <si>
    <t>86,71%</t>
  </si>
  <si>
    <t>3,0000000</t>
  </si>
  <si>
    <t>2.259,02</t>
  </si>
  <si>
    <t>6.777,06</t>
  </si>
  <si>
    <t>0,69%</t>
  </si>
  <si>
    <t>87,41%</t>
  </si>
  <si>
    <t>193,9767900</t>
  </si>
  <si>
    <t>29,27</t>
  </si>
  <si>
    <t>5.677,70</t>
  </si>
  <si>
    <t>0,58%</t>
  </si>
  <si>
    <t>87,98%</t>
  </si>
  <si>
    <t>1,0000000</t>
  </si>
  <si>
    <t>5.442,24</t>
  </si>
  <si>
    <t>0,56%</t>
  </si>
  <si>
    <t>88,54%</t>
  </si>
  <si>
    <t xml:space="preserve"> 00004750 </t>
  </si>
  <si>
    <t>259,5111685</t>
  </si>
  <si>
    <t>20,92</t>
  </si>
  <si>
    <t>5.428,97</t>
  </si>
  <si>
    <t>0,55%</t>
  </si>
  <si>
    <t>89,09%</t>
  </si>
  <si>
    <t xml:space="preserve"> 00036531 </t>
  </si>
  <si>
    <t>RETROESCAVADEIRA SOBRE RODAS COM CARREGADEIRA, TRACAO 4 X 4, POTENCIA LIQUIDA 88 HP, PESO OPERACIONAL MINIMO DE 6674 KG, CAPACIDADE DA CARREGADEIRA DE 1,00 M3 E DA  RETROESCAVADEIRA MINIMA DE 0,26 M3, PROFUNDIDADE DE ESCAVACAO MAXIMA DE 4,37 M</t>
  </si>
  <si>
    <t>0,0148867</t>
  </si>
  <si>
    <t>316.796,01</t>
  </si>
  <si>
    <t>4.716,05</t>
  </si>
  <si>
    <t>0,48%</t>
  </si>
  <si>
    <t>89,58%</t>
  </si>
  <si>
    <t>4.661,72</t>
  </si>
  <si>
    <t>90,05%</t>
  </si>
  <si>
    <t>342,3600000</t>
  </si>
  <si>
    <t>11,43</t>
  </si>
  <si>
    <t>3.913,17</t>
  </si>
  <si>
    <t>0,40%</t>
  </si>
  <si>
    <t>90,45%</t>
  </si>
  <si>
    <t>3.522,45</t>
  </si>
  <si>
    <t>0,36%</t>
  </si>
  <si>
    <t>90,81%</t>
  </si>
  <si>
    <t xml:space="preserve"> 00037371 </t>
  </si>
  <si>
    <t>TRANSPORTE - HORISTA (COLETADO CAIXA)</t>
  </si>
  <si>
    <t>Serviços</t>
  </si>
  <si>
    <t>0,82</t>
  </si>
  <si>
    <t>3.301,60</t>
  </si>
  <si>
    <t>0,34%</t>
  </si>
  <si>
    <t>91,15%</t>
  </si>
  <si>
    <t>128,0000000</t>
  </si>
  <si>
    <t>24,26</t>
  </si>
  <si>
    <t>3.105,28</t>
  </si>
  <si>
    <t>0,32%</t>
  </si>
  <si>
    <t>91,46%</t>
  </si>
  <si>
    <t>83,6880000</t>
  </si>
  <si>
    <t>36,09</t>
  </si>
  <si>
    <t>3.020,30</t>
  </si>
  <si>
    <t>0,31%</t>
  </si>
  <si>
    <t>91,77%</t>
  </si>
  <si>
    <t>989,0400000</t>
  </si>
  <si>
    <t>2,95</t>
  </si>
  <si>
    <t>2.917,67</t>
  </si>
  <si>
    <t>0,30%</t>
  </si>
  <si>
    <t>92,07%</t>
  </si>
  <si>
    <t>424,64</t>
  </si>
  <si>
    <t>2.547,84</t>
  </si>
  <si>
    <t>0,26%</t>
  </si>
  <si>
    <t>92,33%</t>
  </si>
  <si>
    <t>4,0000000</t>
  </si>
  <si>
    <t>590,35</t>
  </si>
  <si>
    <t>2.361,40</t>
  </si>
  <si>
    <t>0,24%</t>
  </si>
  <si>
    <t>92,57%</t>
  </si>
  <si>
    <t xml:space="preserve"> 00025961 </t>
  </si>
  <si>
    <t>RASTELEIRO</t>
  </si>
  <si>
    <t>112,1580741</t>
  </si>
  <si>
    <t>19,86</t>
  </si>
  <si>
    <t>2.227,46</t>
  </si>
  <si>
    <t>0,23%</t>
  </si>
  <si>
    <t>92,80%</t>
  </si>
  <si>
    <t>2.219,76</t>
  </si>
  <si>
    <t>93,03%</t>
  </si>
  <si>
    <t>736,01</t>
  </si>
  <si>
    <t>2.208,03</t>
  </si>
  <si>
    <t>93,25%</t>
  </si>
  <si>
    <t xml:space="preserve"> 00037747 </t>
  </si>
  <si>
    <t>CAMINHAO TRUCADO, PESO BRUTO TOTAL 23000 KG, CARGA UTIL MAXIMA 15935 KG, DISTANCIA ENTRE EIXOS 4,80 M, POTENCIA 230 CV (INCLUI CABINE E CHASSI, NAO INCLUI CARROCERIA)</t>
  </si>
  <si>
    <t>0,0051347</t>
  </si>
  <si>
    <t>402.449,45</t>
  </si>
  <si>
    <t>2.066,46</t>
  </si>
  <si>
    <t>0,21%</t>
  </si>
  <si>
    <t>93,46%</t>
  </si>
  <si>
    <t>2.050,50</t>
  </si>
  <si>
    <t>93,67%</t>
  </si>
  <si>
    <t>111,2670000</t>
  </si>
  <si>
    <t>18,02</t>
  </si>
  <si>
    <t>2.005,03</t>
  </si>
  <si>
    <t>0,20%</t>
  </si>
  <si>
    <t>93,88%</t>
  </si>
  <si>
    <t xml:space="preserve"> 00010488 </t>
  </si>
  <si>
    <t>VIBROACABADORA DE ASFALTO SOBRE ESTEIRAS, LARG. PAVIMENT. 1,90 A 5,3 M, POT. 78 KW/105 HP, CAP. 450 T/H</t>
  </si>
  <si>
    <t>0,0009547</t>
  </si>
  <si>
    <t>2.084.767,84</t>
  </si>
  <si>
    <t>1.990,33</t>
  </si>
  <si>
    <t>94,08%</t>
  </si>
  <si>
    <t xml:space="preserve"> I0703 </t>
  </si>
  <si>
    <t>CAMINHÃO C/CARROCERIA DE MADEIRA HP 136 (CHP)</t>
  </si>
  <si>
    <t>14,8523550</t>
  </si>
  <si>
    <t>132,97</t>
  </si>
  <si>
    <t>1.974,92</t>
  </si>
  <si>
    <t>94,28%</t>
  </si>
  <si>
    <t>4.158,3413829</t>
  </si>
  <si>
    <t>0,45</t>
  </si>
  <si>
    <t>1.871,25</t>
  </si>
  <si>
    <t>0,19%</t>
  </si>
  <si>
    <t>94,47%</t>
  </si>
  <si>
    <t>1.840,84</t>
  </si>
  <si>
    <t>94,66%</t>
  </si>
  <si>
    <t xml:space="preserve"> 00043491 </t>
  </si>
  <si>
    <t>EPI - FAMILIA SERVENTE - HORISTA (ENCARGOS COMPLEMENTARES - COLETADO CAIXA)</t>
  </si>
  <si>
    <t>1.390,5919874</t>
  </si>
  <si>
    <t>1,31</t>
  </si>
  <si>
    <t>1.821,68</t>
  </si>
  <si>
    <t>94,85%</t>
  </si>
  <si>
    <t xml:space="preserve"> 00004433 </t>
  </si>
  <si>
    <t>PECA DE MADEIRA NAO APARELHADA *7,5 X 7,5* CM (3 X 3 ") MACARANDUBA, ANGELIM OU EQUIVALENTE DA REGIAO</t>
  </si>
  <si>
    <t>132,7157872</t>
  </si>
  <si>
    <t>13,43</t>
  </si>
  <si>
    <t>1.782,37</t>
  </si>
  <si>
    <t>0,18%</t>
  </si>
  <si>
    <t>95,03%</t>
  </si>
  <si>
    <t xml:space="preserve"> 00043483 </t>
  </si>
  <si>
    <t>EPI - FAMILIA CARPINTEIRO DE FORMAS - HORISTA (ENCARGOS COMPLEMENTARES - COLETADO CAIXA)</t>
  </si>
  <si>
    <t>1.263,3884735</t>
  </si>
  <si>
    <t>1,39</t>
  </si>
  <si>
    <t>1.756,11</t>
  </si>
  <si>
    <t>95,21%</t>
  </si>
  <si>
    <t>143,8331300</t>
  </si>
  <si>
    <t>11,99</t>
  </si>
  <si>
    <t>1.724,56</t>
  </si>
  <si>
    <t>95,38%</t>
  </si>
  <si>
    <t xml:space="preserve"> 00006117 </t>
  </si>
  <si>
    <t>CARPINTEIRO AUXILIAR</t>
  </si>
  <si>
    <t>95,4772822</t>
  </si>
  <si>
    <t>15,69</t>
  </si>
  <si>
    <t>1.498,04</t>
  </si>
  <si>
    <t>0,15%</t>
  </si>
  <si>
    <t>95,54%</t>
  </si>
  <si>
    <t xml:space="preserve"> 00004093 </t>
  </si>
  <si>
    <t>MOTORISTA DE CAMINHAO</t>
  </si>
  <si>
    <t>58,3229671</t>
  </si>
  <si>
    <t>25,18</t>
  </si>
  <si>
    <t>1.468,57</t>
  </si>
  <si>
    <t>95,69%</t>
  </si>
  <si>
    <t>2.974,8539096</t>
  </si>
  <si>
    <t>0,48</t>
  </si>
  <si>
    <t>1.427,93</t>
  </si>
  <si>
    <t>95,83%</t>
  </si>
  <si>
    <t>2,0000000</t>
  </si>
  <si>
    <t>696,80</t>
  </si>
  <si>
    <t>1.393,60</t>
  </si>
  <si>
    <t>0,14%</t>
  </si>
  <si>
    <t>95,97%</t>
  </si>
  <si>
    <t>2.226,4000000</t>
  </si>
  <si>
    <t>0,59</t>
  </si>
  <si>
    <t>1.313,58</t>
  </si>
  <si>
    <t>0,13%</t>
  </si>
  <si>
    <t>96,11%</t>
  </si>
  <si>
    <t>426,73</t>
  </si>
  <si>
    <t>1.280,19</t>
  </si>
  <si>
    <t>96,24%</t>
  </si>
  <si>
    <t>408,37</t>
  </si>
  <si>
    <t>1.225,11</t>
  </si>
  <si>
    <t>96,36%</t>
  </si>
  <si>
    <t xml:space="preserve"> 00004238 </t>
  </si>
  <si>
    <t>OPERADOR DE ROLO COMPACTADOR</t>
  </si>
  <si>
    <t>51,9312203</t>
  </si>
  <si>
    <t>23,30</t>
  </si>
  <si>
    <t>1.210,00</t>
  </si>
  <si>
    <t>0,12%</t>
  </si>
  <si>
    <t>96,49%</t>
  </si>
  <si>
    <t xml:space="preserve"> 00014511 </t>
  </si>
  <si>
    <t>ROLO COMPACTADOR DE PNEUS, ESTATICO, PRESSAO VARIAVEL, POTENCIA 110 HP, PESO SEM/COM LASTRO 10,8/27 T, LARGURA DE ROLAGEM 2,30 M</t>
  </si>
  <si>
    <t>0,0019484</t>
  </si>
  <si>
    <t>616.115,94</t>
  </si>
  <si>
    <t>1.200,44</t>
  </si>
  <si>
    <t>96,61%</t>
  </si>
  <si>
    <t>579,43</t>
  </si>
  <si>
    <t>1.158,86</t>
  </si>
  <si>
    <t>96,73%</t>
  </si>
  <si>
    <t xml:space="preserve"> 00004222 </t>
  </si>
  <si>
    <t>GASOLINA COMUM</t>
  </si>
  <si>
    <t>199,6425561</t>
  </si>
  <si>
    <t>5,65</t>
  </si>
  <si>
    <t>1.127,98</t>
  </si>
  <si>
    <t>96,84%</t>
  </si>
  <si>
    <t>3.022,0589400</t>
  </si>
  <si>
    <t>0,36</t>
  </si>
  <si>
    <t>1.087,94</t>
  </si>
  <si>
    <t>0,11%</t>
  </si>
  <si>
    <t>96,95%</t>
  </si>
  <si>
    <t>336,42</t>
  </si>
  <si>
    <t>1.009,26</t>
  </si>
  <si>
    <t>0,10%</t>
  </si>
  <si>
    <t>97,06%</t>
  </si>
  <si>
    <t>489,02</t>
  </si>
  <si>
    <t>978,04</t>
  </si>
  <si>
    <t>97,16%</t>
  </si>
  <si>
    <t>484,39</t>
  </si>
  <si>
    <t>968,78</t>
  </si>
  <si>
    <t>97,26%</t>
  </si>
  <si>
    <t xml:space="preserve"> 00043488 </t>
  </si>
  <si>
    <t>EPI - FAMILIA OPERADOR ESCAVADEIRA - HORISTA (ENCARGOS COMPLEMENTARES - COLETADO CAIXA)</t>
  </si>
  <si>
    <t>1.076,1921804</t>
  </si>
  <si>
    <t>0,85</t>
  </si>
  <si>
    <t>914,76</t>
  </si>
  <si>
    <t>0,09%</t>
  </si>
  <si>
    <t>97,35%</t>
  </si>
  <si>
    <t>299,67</t>
  </si>
  <si>
    <t>899,01</t>
  </si>
  <si>
    <t>97,44%</t>
  </si>
  <si>
    <t>8,8853600</t>
  </si>
  <si>
    <t>98,76</t>
  </si>
  <si>
    <t>877,52</t>
  </si>
  <si>
    <t>97,53%</t>
  </si>
  <si>
    <t xml:space="preserve"> 00004237 </t>
  </si>
  <si>
    <t>OPERADOR DE TRATOR - EXCLUSIVE AGROPECUARIA</t>
  </si>
  <si>
    <t>29,8252849</t>
  </si>
  <si>
    <t>27,41</t>
  </si>
  <si>
    <t>817,51</t>
  </si>
  <si>
    <t>0,08%</t>
  </si>
  <si>
    <t>97,61%</t>
  </si>
  <si>
    <t xml:space="preserve"> 00014626 </t>
  </si>
  <si>
    <t>ROLO COMPACTADOR VIBRATORIO TANDEM, ACO LISO, POTENCIA 125 HP, PESO SEM/COM LASTRO 10,20/11,65 T, LARGURA DE TRABALHO 1,73 M</t>
  </si>
  <si>
    <t>0,0013786</t>
  </si>
  <si>
    <t>555.536,40</t>
  </si>
  <si>
    <t>765,86</t>
  </si>
  <si>
    <t>97,69%</t>
  </si>
  <si>
    <t xml:space="preserve"> 00020020 </t>
  </si>
  <si>
    <t>MOTORISTA DE CAMINHAO-BASCULANTE</t>
  </si>
  <si>
    <t>30,9087376</t>
  </si>
  <si>
    <t>23,75</t>
  </si>
  <si>
    <t>734,08</t>
  </si>
  <si>
    <t>0,07%</t>
  </si>
  <si>
    <t>97,77%</t>
  </si>
  <si>
    <t xml:space="preserve"> 00043467 </t>
  </si>
  <si>
    <t>FERRAMENTAS - FAMILIA SERVENTE - HORISTA (ENCARGOS COMPLEMENTARES - COLETADO CAIXA)</t>
  </si>
  <si>
    <t>0,49</t>
  </si>
  <si>
    <t>681,39</t>
  </si>
  <si>
    <t>97,84%</t>
  </si>
  <si>
    <t>677,90</t>
  </si>
  <si>
    <t>97,91%</t>
  </si>
  <si>
    <t>609,20</t>
  </si>
  <si>
    <t>0,06%</t>
  </si>
  <si>
    <t>97,97%</t>
  </si>
  <si>
    <t>16,0000000</t>
  </si>
  <si>
    <t>37,84</t>
  </si>
  <si>
    <t>605,44</t>
  </si>
  <si>
    <t>98,03%</t>
  </si>
  <si>
    <t xml:space="preserve"> 00043459 </t>
  </si>
  <si>
    <t>FERRAMENTAS - FAMILIA CARPINTEIRO DE FORMAS - HORISTA (ENCARGOS COMPLEMENTARES - COLETADO CAIXA)</t>
  </si>
  <si>
    <t>0,44</t>
  </si>
  <si>
    <t>555,89</t>
  </si>
  <si>
    <t>98,09%</t>
  </si>
  <si>
    <t xml:space="preserve"> 00013458 </t>
  </si>
  <si>
    <t>COMPACTADOR DE SOLOS DE PERCURSAO (SOQUETE) COM MOTOR A GASOLINA 4 TEMPOS DE 4 HP (4 CV)</t>
  </si>
  <si>
    <t>0,0357041</t>
  </si>
  <si>
    <t>15.387,04</t>
  </si>
  <si>
    <t>549,38</t>
  </si>
  <si>
    <t>98,14%</t>
  </si>
  <si>
    <t xml:space="preserve"> 00003992 </t>
  </si>
  <si>
    <t>TABUA DE MADEIRA APARELHADA *2,5 X 30* CM, MACARANDUBA, ANGELIM OU EQUIVALENTE DA REGIAO</t>
  </si>
  <si>
    <t>18,1700064</t>
  </si>
  <si>
    <t>29,80</t>
  </si>
  <si>
    <t>541,47</t>
  </si>
  <si>
    <t>98,20%</t>
  </si>
  <si>
    <t xml:space="preserve"> 00004090 </t>
  </si>
  <si>
    <t>MOTONIVELADORA POTENCIA BASICA LIQUIDA (PRIMEIRA MARCHA) 125 HP , PESO BRUTO 13843 KG, LARGURA DA LAMINA DE 3,7 M</t>
  </si>
  <si>
    <t>0,0007637</t>
  </si>
  <si>
    <t>703.879,60</t>
  </si>
  <si>
    <t>537,55</t>
  </si>
  <si>
    <t>0,05%</t>
  </si>
  <si>
    <t>98,25%</t>
  </si>
  <si>
    <t>40,0000000</t>
  </si>
  <si>
    <t>13,19</t>
  </si>
  <si>
    <t>527,60</t>
  </si>
  <si>
    <t>98,31%</t>
  </si>
  <si>
    <t>512,66</t>
  </si>
  <si>
    <t>98,36%</t>
  </si>
  <si>
    <t xml:space="preserve"> 00043059 </t>
  </si>
  <si>
    <t>ACO CA-60, 4,2 MM, OU 5,0 MM, OU 6,0 MM, OU 7,0 MM, VERGALHAO</t>
  </si>
  <si>
    <t>93,3689343</t>
  </si>
  <si>
    <t>5,43</t>
  </si>
  <si>
    <t>506,99</t>
  </si>
  <si>
    <t>98,41%</t>
  </si>
  <si>
    <t>38,4153966</t>
  </si>
  <si>
    <t>13,06</t>
  </si>
  <si>
    <t>501,71</t>
  </si>
  <si>
    <t>98,46%</t>
  </si>
  <si>
    <t>247,28</t>
  </si>
  <si>
    <t>494,56</t>
  </si>
  <si>
    <t>98,51%</t>
  </si>
  <si>
    <t xml:space="preserve"> 00037752 </t>
  </si>
  <si>
    <t>CAMINHAO TOCO, PESO BRUTO TOTAL 16000 KG, CARGA UTIL MAXIMA 11130 KG, DISTANCIA ENTRE EIXOS 5,36 M, POTENCIA 185 CV (INCLUI CABINE E CHASSI, NAO INCLUI CARROCERIA)</t>
  </si>
  <si>
    <t>0,0014225</t>
  </si>
  <si>
    <t>345.559,20</t>
  </si>
  <si>
    <t>491,56</t>
  </si>
  <si>
    <t>98,56%</t>
  </si>
  <si>
    <t>489,32</t>
  </si>
  <si>
    <t>98,61%</t>
  </si>
  <si>
    <t xml:space="preserve"> 00000378 </t>
  </si>
  <si>
    <t>ARMADOR</t>
  </si>
  <si>
    <t>22,2287751</t>
  </si>
  <si>
    <t>465,03</t>
  </si>
  <si>
    <t>98,66%</t>
  </si>
  <si>
    <t>20,2400000</t>
  </si>
  <si>
    <t>464,31</t>
  </si>
  <si>
    <t>98,71%</t>
  </si>
  <si>
    <t>1,0400000</t>
  </si>
  <si>
    <t>446,44</t>
  </si>
  <si>
    <t>464,30</t>
  </si>
  <si>
    <t>98,75%</t>
  </si>
  <si>
    <t>6,8411200</t>
  </si>
  <si>
    <t>65,63</t>
  </si>
  <si>
    <t>448,98</t>
  </si>
  <si>
    <t>98,80%</t>
  </si>
  <si>
    <t xml:space="preserve"> 00010567 </t>
  </si>
  <si>
    <t>TABUA DE MADEIRA NAO APARELHADA *2,5 X 23* CM (1 x 9 ") PINUS, MISTA OU EQUIVALENTE DA REGIAO</t>
  </si>
  <si>
    <t>90,5283500</t>
  </si>
  <si>
    <t>4,94</t>
  </si>
  <si>
    <t>447,21</t>
  </si>
  <si>
    <t>98,85%</t>
  </si>
  <si>
    <t>146,85</t>
  </si>
  <si>
    <t>440,55</t>
  </si>
  <si>
    <t>0,04%</t>
  </si>
  <si>
    <t>98,89%</t>
  </si>
  <si>
    <t>6,3201747</t>
  </si>
  <si>
    <t>67,53</t>
  </si>
  <si>
    <t>426,80</t>
  </si>
  <si>
    <t>98,93%</t>
  </si>
  <si>
    <t xml:space="preserve"> 00004239 </t>
  </si>
  <si>
    <t>OPERADOR DE MOTONIVELADORA</t>
  </si>
  <si>
    <t>11,9362510</t>
  </si>
  <si>
    <t>34,89</t>
  </si>
  <si>
    <t>416,46</t>
  </si>
  <si>
    <t>98,98%</t>
  </si>
  <si>
    <t xml:space="preserve"> 00025959 </t>
  </si>
  <si>
    <t>OPERADOR DE PAVIMENTADORA / MESA VIBROACABADORA</t>
  </si>
  <si>
    <t>14,0542251</t>
  </si>
  <si>
    <t>29,35</t>
  </si>
  <si>
    <t>412,49</t>
  </si>
  <si>
    <t>99,02%</t>
  </si>
  <si>
    <t>25,6770000</t>
  </si>
  <si>
    <t>15,97</t>
  </si>
  <si>
    <t>410,06</t>
  </si>
  <si>
    <t>99,06%</t>
  </si>
  <si>
    <t>0,09</t>
  </si>
  <si>
    <t>374,25</t>
  </si>
  <si>
    <t>99,10%</t>
  </si>
  <si>
    <t xml:space="preserve"> 00037666 </t>
  </si>
  <si>
    <t>OPERADOR DE BETONEIRA ESTACIONARIA / MISTURADOR</t>
  </si>
  <si>
    <t>16,9314345</t>
  </si>
  <si>
    <t>21,93</t>
  </si>
  <si>
    <t>371,31</t>
  </si>
  <si>
    <t>99,14%</t>
  </si>
  <si>
    <t xml:space="preserve"> 00010646 </t>
  </si>
  <si>
    <t>ROLO COMPACTADOR VIBRATORIO DE UM CILINDRO, ACO LISO, POTENCIA 80 HP, PESO OPERACIONAL MAXIMO 8,1 T, IMPACTO DINAMICO 16,15/9,5 T, LARGURA TRABALHO 1,68 M</t>
  </si>
  <si>
    <t>0,0009579</t>
  </si>
  <si>
    <t>371.380,07</t>
  </si>
  <si>
    <t>355,74</t>
  </si>
  <si>
    <t>99,17%</t>
  </si>
  <si>
    <t xml:space="preserve"> 00009921 </t>
  </si>
  <si>
    <t>USINA MISTURADORA DE SOLOS,  DOSADORES TRIPLOS, CALHA VIBRATORIA CAPACIDADE DE 200 A 500 T/H, POTENCIA DE 75 KW</t>
  </si>
  <si>
    <t>0,0003385</t>
  </si>
  <si>
    <t>1.045.472,87</t>
  </si>
  <si>
    <t>353,89</t>
  </si>
  <si>
    <t>99,21%</t>
  </si>
  <si>
    <t xml:space="preserve"> 00007640 </t>
  </si>
  <si>
    <t>TRATOR DE PNEUS COM POTENCIA DE 85 CV, TRACAO 4 X 4, PESO COM LASTRO DE 4675 KG</t>
  </si>
  <si>
    <t>0,0019955</t>
  </si>
  <si>
    <t>175.004,80</t>
  </si>
  <si>
    <t>349,22</t>
  </si>
  <si>
    <t>99,25%</t>
  </si>
  <si>
    <t xml:space="preserve"> 00043489 </t>
  </si>
  <si>
    <t>EPI - FAMILIA PEDREIRO - HORISTA (ENCARGOS COMPLEMENTARES - COLETADO CAIXA)</t>
  </si>
  <si>
    <t>281,2816506</t>
  </si>
  <si>
    <t>1,24</t>
  </si>
  <si>
    <t>348,79</t>
  </si>
  <si>
    <t>99,28%</t>
  </si>
  <si>
    <t>292,16</t>
  </si>
  <si>
    <t>0,03%</t>
  </si>
  <si>
    <t>99,31%</t>
  </si>
  <si>
    <t xml:space="preserve"> 00004263 </t>
  </si>
  <si>
    <t>PA CARREGADEIRA SOBRE RODAS, POTENCIA LIQUIDA 197 HP, CAPACIDADE DA CACAMBA DE 2,5 A 3,5 M3, PESO OPERACIONAL MAXIMO DE 18338 KG</t>
  </si>
  <si>
    <t>0,0004178</t>
  </si>
  <si>
    <t>654.197,28</t>
  </si>
  <si>
    <t>273,32</t>
  </si>
  <si>
    <t>99,34%</t>
  </si>
  <si>
    <t xml:space="preserve"> 00037754 </t>
  </si>
  <si>
    <t>CAMINHAO TOCO, PESO BRUTO TOTAL 14300 KG, CARGA UTIL MAXIMA 9590 KG, DISTANCIA ENTRE EIXOS 4,76 M, POTENCIA 185 CV (INCLUI CABINE E CHASSI, NAO INCLUI CARROCERIA)</t>
  </si>
  <si>
    <t>0,0008043</t>
  </si>
  <si>
    <t>323.685,89</t>
  </si>
  <si>
    <t>260,34</t>
  </si>
  <si>
    <t>99,37%</t>
  </si>
  <si>
    <t>0,68</t>
  </si>
  <si>
    <t>258,67</t>
  </si>
  <si>
    <t>99,39%</t>
  </si>
  <si>
    <t>84,85</t>
  </si>
  <si>
    <t>254,55</t>
  </si>
  <si>
    <t>99,42%</t>
  </si>
  <si>
    <t xml:space="preserve"> 00002436 </t>
  </si>
  <si>
    <t>ELETRICISTA</t>
  </si>
  <si>
    <t>10,9481304</t>
  </si>
  <si>
    <t>22,69</t>
  </si>
  <si>
    <t>248,41</t>
  </si>
  <si>
    <t>99,44%</t>
  </si>
  <si>
    <t xml:space="preserve"> 00039025 </t>
  </si>
  <si>
    <t>PORTA DE ABRIR EM ALUMINIO TIPO VENEZIANA, ACABAMENTO ANODIZADO NATURAL, SEM GUARNICAO/ALIZAR/VISTA, 87 X 210 CM</t>
  </si>
  <si>
    <t>0,3349476</t>
  </si>
  <si>
    <t>736,15</t>
  </si>
  <si>
    <t>246,57</t>
  </si>
  <si>
    <t>99,47%</t>
  </si>
  <si>
    <t xml:space="preserve"> 00007194 </t>
  </si>
  <si>
    <t>TELHA DE FIBROCIMENTO ONDULADA E = 6 MM, DE 2,44 X 1,10 M (SEM AMIANTO)</t>
  </si>
  <si>
    <t>9,3318176</t>
  </si>
  <si>
    <t>25,17</t>
  </si>
  <si>
    <t>234,88</t>
  </si>
  <si>
    <t>0,02%</t>
  </si>
  <si>
    <t>99,49%</t>
  </si>
  <si>
    <t xml:space="preserve"> 00040637 </t>
  </si>
  <si>
    <t>MAQUINA DEMARCADORA DE FAIXA DE TRAFEGO A FRIO, AUTOPROPELIDA, MOTOR DIESEL 38 HP</t>
  </si>
  <si>
    <t>0,0003486</t>
  </si>
  <si>
    <t>651.024,60</t>
  </si>
  <si>
    <t>226,95</t>
  </si>
  <si>
    <t>99,52%</t>
  </si>
  <si>
    <t xml:space="preserve"> 00001358 </t>
  </si>
  <si>
    <t>CHAPA DE MADEIRA COMPENSADA RESINADA PARA FORMA DE CONCRETO, DE *2,2 X 1,1* M, E = 17 MM</t>
  </si>
  <si>
    <t>7,7668202</t>
  </si>
  <si>
    <t>28,64</t>
  </si>
  <si>
    <t>222,44</t>
  </si>
  <si>
    <t>99,54%</t>
  </si>
  <si>
    <t>68,07</t>
  </si>
  <si>
    <t>204,21</t>
  </si>
  <si>
    <t>99,56%</t>
  </si>
  <si>
    <t>285,6158358</t>
  </si>
  <si>
    <t>0,66</t>
  </si>
  <si>
    <t>188,51</t>
  </si>
  <si>
    <t>99,58%</t>
  </si>
  <si>
    <t>46,7489059</t>
  </si>
  <si>
    <t>4,00</t>
  </si>
  <si>
    <t>187,00</t>
  </si>
  <si>
    <t>99,60%</t>
  </si>
  <si>
    <t xml:space="preserve"> 00037736 </t>
  </si>
  <si>
    <t>TANQUE DE ACO CARBONO NAO REVESTIDO, PARA TRANSPORTE DE AGUA COM CAPACIDADE DE 10 M3, COM BOMBA CENTRIFUGA POR TOMADA DE FORCA, VAZAO MAXIMA *75* M3/H (INCLUI MONTAGEM, NAO INCLUI CAMINHAO)</t>
  </si>
  <si>
    <t>0,0030147</t>
  </si>
  <si>
    <t>61.766,40</t>
  </si>
  <si>
    <t>186,21</t>
  </si>
  <si>
    <t>99,62%</t>
  </si>
  <si>
    <t xml:space="preserve"> 00001350 </t>
  </si>
  <si>
    <t>CHAPA DE MADEIRA COMPENSADA RESINADA PARA FORMA DE CONCRETO, DE *2,2 X 1,1* M, E = 10 MM</t>
  </si>
  <si>
    <t>4,3954071</t>
  </si>
  <si>
    <t>42,18</t>
  </si>
  <si>
    <t>185,40</t>
  </si>
  <si>
    <t>99,64%</t>
  </si>
  <si>
    <t xml:space="preserve"> 00043465 </t>
  </si>
  <si>
    <t>FERRAMENTAS - FAMILIA PEDREIRO - HORISTA (ENCARGOS COMPLEMENTARES - COLETADO CAIXA)</t>
  </si>
  <si>
    <t>0,64</t>
  </si>
  <si>
    <t>180,02</t>
  </si>
  <si>
    <t>99,65%</t>
  </si>
  <si>
    <t xml:space="preserve"> 00036484 </t>
  </si>
  <si>
    <t>ESPARGIDOR DE ASFALTO PRESSURIZADO, TANQUE 6 M3 COM ISOLACAO TERMICA, AQUECIDO COM 2 MACARICOS, COM BARRA ESPARGIDORA 3,60 M, A SER MONTADO SOBRE CAMINHAO</t>
  </si>
  <si>
    <t>202.141,51</t>
  </si>
  <si>
    <t>162,58</t>
  </si>
  <si>
    <t>99,67%</t>
  </si>
  <si>
    <t xml:space="preserve"> 00004262 </t>
  </si>
  <si>
    <t>PA CARREGADEIRA SOBRE RODAS, POTENCIA LIQUIDA 128 HP, CAPACIDADE DA CACAMBA DE 1,7 A 2,8 M3, PESO OPERACIONAL MAXIMO DE 11632 KG</t>
  </si>
  <si>
    <t>0,0003402</t>
  </si>
  <si>
    <t>471.776,91</t>
  </si>
  <si>
    <t>160,50</t>
  </si>
  <si>
    <t>99,69%</t>
  </si>
  <si>
    <t xml:space="preserve"> 00004248 </t>
  </si>
  <si>
    <t>OPERADOR DE PA CARREGADEIRA</t>
  </si>
  <si>
    <t>6,1018816</t>
  </si>
  <si>
    <t>25,23</t>
  </si>
  <si>
    <t>153,95</t>
  </si>
  <si>
    <t>99,70%</t>
  </si>
  <si>
    <t xml:space="preserve"> 00011190 </t>
  </si>
  <si>
    <t>JANELA BASCULANTE, ACO, COM BATENTE/REQUADRO, 60 X 60 CM (SEM VIDROS)</t>
  </si>
  <si>
    <t>0,7356144</t>
  </si>
  <si>
    <t>202,03</t>
  </si>
  <si>
    <t>148,62</t>
  </si>
  <si>
    <t>99,72%</t>
  </si>
  <si>
    <t xml:space="preserve"> 00007345 </t>
  </si>
  <si>
    <t>TINTA LATEX PVA PREMIUM, COR BRANCA</t>
  </si>
  <si>
    <t>6,6856680</t>
  </si>
  <si>
    <t>20,69</t>
  </si>
  <si>
    <t>138,33</t>
  </si>
  <si>
    <t>0,01%</t>
  </si>
  <si>
    <t>99,73%</t>
  </si>
  <si>
    <t>313,5000000</t>
  </si>
  <si>
    <t>0,42</t>
  </si>
  <si>
    <t>131,67</t>
  </si>
  <si>
    <t>99,75%</t>
  </si>
  <si>
    <t xml:space="preserve"> 00001214 </t>
  </si>
  <si>
    <t>CARPINTEIRO DE ESQUADRIAS</t>
  </si>
  <si>
    <t>6,4398380</t>
  </si>
  <si>
    <t>128,28</t>
  </si>
  <si>
    <t>99,76%</t>
  </si>
  <si>
    <t xml:space="preserve"> 00037734 </t>
  </si>
  <si>
    <t>CACAMBA METALICA BASCULANTE COM CAPACIDADE DE 10 M3 (INCLUI MONTAGEM, NAO INCLUI CAMINHAO)</t>
  </si>
  <si>
    <t>0,0021200</t>
  </si>
  <si>
    <t>52.446,09</t>
  </si>
  <si>
    <t>111,19</t>
  </si>
  <si>
    <t>99,77%</t>
  </si>
  <si>
    <t xml:space="preserve"> 00039995 </t>
  </si>
  <si>
    <t>POLIESTIRENO EXPANDIDO/EPS (ISOPOR), TIPO 2F, BLOCO</t>
  </si>
  <si>
    <t>0,2843033</t>
  </si>
  <si>
    <t>380,44</t>
  </si>
  <si>
    <t>108,16</t>
  </si>
  <si>
    <t>99,78%</t>
  </si>
  <si>
    <t xml:space="preserve"> 00013726 </t>
  </si>
  <si>
    <t>VASSOURA MECANICA REBOCAVEL COM ESCOVA CILINDRICA LARGURA UTIL DE VARRIMENTO = 2,44M</t>
  </si>
  <si>
    <t>0,0023504</t>
  </si>
  <si>
    <t>45.553,23</t>
  </si>
  <si>
    <t>107,07</t>
  </si>
  <si>
    <t>99,79%</t>
  </si>
  <si>
    <t>132,0000000</t>
  </si>
  <si>
    <t>0,73</t>
  </si>
  <si>
    <t>96,36</t>
  </si>
  <si>
    <t>99,80%</t>
  </si>
  <si>
    <t xml:space="preserve"> 00004425 </t>
  </si>
  <si>
    <t>VIGA DE MADEIRA NAO APARELHADA 6 X 12 CM, MACARANDUBA, ANGELIM OU EQUIVALENTE DA REGIAO</t>
  </si>
  <si>
    <t>4,3598912</t>
  </si>
  <si>
    <t>21,50</t>
  </si>
  <si>
    <t>93,74</t>
  </si>
  <si>
    <t>99,81%</t>
  </si>
  <si>
    <t>60,0000000</t>
  </si>
  <si>
    <t>1,49</t>
  </si>
  <si>
    <t>89,40</t>
  </si>
  <si>
    <t>99,82%</t>
  </si>
  <si>
    <t xml:space="preserve"> 00004233 </t>
  </si>
  <si>
    <t>OPERADOR DE USINA DE ASFALTO, DE SOLOS OU DE CONCRETO</t>
  </si>
  <si>
    <t>3,5013003</t>
  </si>
  <si>
    <t>25,21</t>
  </si>
  <si>
    <t>88,27</t>
  </si>
  <si>
    <t>99,83%</t>
  </si>
  <si>
    <t>85,70</t>
  </si>
  <si>
    <t>99,84%</t>
  </si>
  <si>
    <t xml:space="preserve"> 00037761 </t>
  </si>
  <si>
    <t>CAMINHAO TOCO, PESO BRUTO TOTAL 16000 KG, CARGA UTIL MAXIMA DE 10685 KG, DISTANCIA ENTRE EIXOS 4,8M, POTENCIA 189 CV (INCLUI CABINE E CHASSI, NAO INCLUI CARROCERIA)</t>
  </si>
  <si>
    <t>0,0003097</t>
  </si>
  <si>
    <t>272.680,83</t>
  </si>
  <si>
    <t>84,45</t>
  </si>
  <si>
    <t>99,85%</t>
  </si>
  <si>
    <t xml:space="preserve"> 00025960 </t>
  </si>
  <si>
    <t>OPERADOR DE DEMARCADORA DE FAIXAS DE TRAFEGO</t>
  </si>
  <si>
    <t>2,8689752</t>
  </si>
  <si>
    <t>27,95</t>
  </si>
  <si>
    <t>80,19</t>
  </si>
  <si>
    <t xml:space="preserve"> 00007356 </t>
  </si>
  <si>
    <t>TINTA ACRILICA PREMIUM, COR BRANCO FOSCO</t>
  </si>
  <si>
    <t>3,0305000</t>
  </si>
  <si>
    <t>23,93</t>
  </si>
  <si>
    <t>72,52</t>
  </si>
  <si>
    <t>99,86%</t>
  </si>
  <si>
    <t xml:space="preserve"> 00001359 </t>
  </si>
  <si>
    <t>CHAPA DE MADEIRA COMPENSADA RESINADA PARA FORMA DE CONCRETO, DE *2,2 X 1,1* M, E = 20 MM</t>
  </si>
  <si>
    <t>0,8653078</t>
  </si>
  <si>
    <t>83,01</t>
  </si>
  <si>
    <t>71,83</t>
  </si>
  <si>
    <t>99,87%</t>
  </si>
  <si>
    <t xml:space="preserve"> 00005068 </t>
  </si>
  <si>
    <t>PREGO DE ACO POLIDO COM CABECA 17 X 21 (2 X 11)</t>
  </si>
  <si>
    <t>5,0787000</t>
  </si>
  <si>
    <t>13,28</t>
  </si>
  <si>
    <t>67,45</t>
  </si>
  <si>
    <t>99,88%</t>
  </si>
  <si>
    <t>5,0000000</t>
  </si>
  <si>
    <t>13,16</t>
  </si>
  <si>
    <t>65,80</t>
  </si>
  <si>
    <t xml:space="preserve"> 00036511 </t>
  </si>
  <si>
    <t>TRATOR DE PNEUS COM POTENCIA DE 122 CV, TRACAO 4 X 4, PESO COM LASTRO DE 4510 KG</t>
  </si>
  <si>
    <t>0,0002743</t>
  </si>
  <si>
    <t>238.791,58</t>
  </si>
  <si>
    <t>65,50</t>
  </si>
  <si>
    <t>99,89%</t>
  </si>
  <si>
    <t xml:space="preserve"> 00004783 </t>
  </si>
  <si>
    <t>PINTOR</t>
  </si>
  <si>
    <t>2,6606122</t>
  </si>
  <si>
    <t>23,57</t>
  </si>
  <si>
    <t>62,71</t>
  </si>
  <si>
    <t>99,90%</t>
  </si>
  <si>
    <t>2,4000000</t>
  </si>
  <si>
    <t>25,56</t>
  </si>
  <si>
    <t>61,34</t>
  </si>
  <si>
    <t xml:space="preserve"> 00037733 </t>
  </si>
  <si>
    <t>CACAMBA METALICA BASCULANTE COM CAPACIDADE DE 6 M3 (INCLUI MONTAGEM, NAO INCLUI CAMINHAO)</t>
  </si>
  <si>
    <t>0,0015466</t>
  </si>
  <si>
    <t>39.323,89</t>
  </si>
  <si>
    <t>60,82</t>
  </si>
  <si>
    <t>99,91%</t>
  </si>
  <si>
    <t>ACO CA-50, 10,0 MM, VERGALHAO</t>
  </si>
  <si>
    <t>9,7692000</t>
  </si>
  <si>
    <t>5,74</t>
  </si>
  <si>
    <t>56,08</t>
  </si>
  <si>
    <t xml:space="preserve"> 00006114 </t>
  </si>
  <si>
    <t>AJUDANTE DE ARMADOR</t>
  </si>
  <si>
    <t>3,4775370</t>
  </si>
  <si>
    <t>14,59</t>
  </si>
  <si>
    <t>50,74</t>
  </si>
  <si>
    <t>99,92%</t>
  </si>
  <si>
    <t>16,82</t>
  </si>
  <si>
    <t>50,46</t>
  </si>
  <si>
    <t xml:space="preserve"> 00037760 </t>
  </si>
  <si>
    <t>CAMINHAO TOCO, PESO BRUTO TOTAL 16000 KG, CARGA UTIL MAXIMA 13071 KG, DISTANCIA ENTRE EIXOS 4,80 M, POTENCIA 230 CV (INCLUI CABINE E CHASSI, NAO INCLUI CARROCERIA)</t>
  </si>
  <si>
    <t>0,0001241</t>
  </si>
  <si>
    <t>363.901,40</t>
  </si>
  <si>
    <t>45,16</t>
  </si>
  <si>
    <t>0,00%</t>
  </si>
  <si>
    <t>99,93%</t>
  </si>
  <si>
    <t>42,07</t>
  </si>
  <si>
    <t xml:space="preserve"> 00039017 </t>
  </si>
  <si>
    <t>ESPACADOR / DISTANCIADOR CIRCULAR COM ENTRADA LATERAL, EM PLASTICO, PARA VERGALHAO *4,2 A 12,5* MM, COBRIMENTO 20 MM</t>
  </si>
  <si>
    <t>219,5236708</t>
  </si>
  <si>
    <t>0,18</t>
  </si>
  <si>
    <t>39,51</t>
  </si>
  <si>
    <t>99,94%</t>
  </si>
  <si>
    <t>5,84</t>
  </si>
  <si>
    <t>35,04</t>
  </si>
  <si>
    <t xml:space="preserve"> 00036501 </t>
  </si>
  <si>
    <t>GRUPO GERADOR ESTACIONARIO, POTENCIA 150 KVA, MOTOR DIESEL</t>
  </si>
  <si>
    <t>0,0002887</t>
  </si>
  <si>
    <t>119.717,91</t>
  </si>
  <si>
    <t>34,56</t>
  </si>
  <si>
    <t xml:space="preserve"> 00036888 </t>
  </si>
  <si>
    <t>GUARNICAO/MOLDURA DE ACABAMENTO PARA ESQUADRIA DE ALUMINIO ANODIZADO NATURAL, PARA 1 FACE</t>
  </si>
  <si>
    <t>4,1924448</t>
  </si>
  <si>
    <t>8,11</t>
  </si>
  <si>
    <t>34,00</t>
  </si>
  <si>
    <t>99,95%</t>
  </si>
  <si>
    <t xml:space="preserve"> 00000654 </t>
  </si>
  <si>
    <t>BLOCO VEDACAO CONCRETO 19 X 19 X 39 CM (CLASSE C - NBR 6136)</t>
  </si>
  <si>
    <t>10,4250000</t>
  </si>
  <si>
    <t>3,02</t>
  </si>
  <si>
    <t>31,48</t>
  </si>
  <si>
    <t xml:space="preserve"> 00043132 </t>
  </si>
  <si>
    <t>ARAME RECOZIDO 16 BWG, D = 1,60 MM (0,016 KG/M) OU 18 BWG, D = 1,25 MM (0,01 KG/M)</t>
  </si>
  <si>
    <t>2,1815172</t>
  </si>
  <si>
    <t>13,18</t>
  </si>
  <si>
    <t>28,75</t>
  </si>
  <si>
    <t>9,48</t>
  </si>
  <si>
    <t>28,44</t>
  </si>
  <si>
    <t>99,96%</t>
  </si>
  <si>
    <t xml:space="preserve"> 00003799 </t>
  </si>
  <si>
    <t>LUMINARIA DE SOBREPOR EM CHAPA DE ACO PARA 2 LAMPADAS FLUORESCENTES DE *36* W, ALETADA, COMPLETA (LAMPADAS E REATOR INCLUSOS)</t>
  </si>
  <si>
    <t>0,2648000</t>
  </si>
  <si>
    <t>85,17</t>
  </si>
  <si>
    <t>22,55</t>
  </si>
  <si>
    <t>1,5000000</t>
  </si>
  <si>
    <t>14,97</t>
  </si>
  <si>
    <t>22,46</t>
  </si>
  <si>
    <t xml:space="preserve"> 00000367 </t>
  </si>
  <si>
    <t>AREIA GROSSA - POSTO JAZIDA/FORNECEDOR (RETIRADO NA JAZIDA, SEM TRANSPORTE)</t>
  </si>
  <si>
    <t>0,2418816</t>
  </si>
  <si>
    <t>90,20</t>
  </si>
  <si>
    <t>21,82</t>
  </si>
  <si>
    <t>1,8000000</t>
  </si>
  <si>
    <t>12,10</t>
  </si>
  <si>
    <t>21,78</t>
  </si>
  <si>
    <t>99,97%</t>
  </si>
  <si>
    <t xml:space="preserve"> 00012869 </t>
  </si>
  <si>
    <t>TELHADOR</t>
  </si>
  <si>
    <t>0,8871842</t>
  </si>
  <si>
    <t>17,67</t>
  </si>
  <si>
    <t xml:space="preserve"> 00000142 </t>
  </si>
  <si>
    <t>SELANTE ELASTICO MONOCOMPONENTE A BASE DE POLIURETANO (PU) PARA JUNTAS DIVERSAS</t>
  </si>
  <si>
    <t>310ML</t>
  </si>
  <si>
    <t>0,5403348</t>
  </si>
  <si>
    <t>31,10</t>
  </si>
  <si>
    <t>16,80</t>
  </si>
  <si>
    <t xml:space="preserve"> 00004302 </t>
  </si>
  <si>
    <t>PARAFUSO ZINCADO ROSCA SOBERBA, CABECA SEXTAVADA, 5/16 " X 250 MM, PARA FIXACAO DE TELHA EM MADEIRA</t>
  </si>
  <si>
    <t>8,6647680</t>
  </si>
  <si>
    <t>1,69</t>
  </si>
  <si>
    <t>14,64</t>
  </si>
  <si>
    <t>7,79</t>
  </si>
  <si>
    <t>14,02</t>
  </si>
  <si>
    <t xml:space="preserve"> 00043484 </t>
  </si>
  <si>
    <t>EPI - FAMILIA ELETRICISTA - HORISTA (ENCARGOS COMPLEMENTARES - COLETADO CAIXA)</t>
  </si>
  <si>
    <t>11,2420510</t>
  </si>
  <si>
    <t>1,20</t>
  </si>
  <si>
    <t>13,49</t>
  </si>
  <si>
    <t xml:space="preserve"> 00004517 </t>
  </si>
  <si>
    <t>SARRAFO DE MADEIRA NAO APARELHADA *2,5 X 7,5* CM (1 X 3 ") PINUS, MISTA OU EQUIVALENTE DA REGIAO</t>
  </si>
  <si>
    <t>8,9749506</t>
  </si>
  <si>
    <t>1,44</t>
  </si>
  <si>
    <t>12,92</t>
  </si>
  <si>
    <t>99,98%</t>
  </si>
  <si>
    <t xml:space="preserve"> 00002696 </t>
  </si>
  <si>
    <t>ENCANADOR OU BOMBEIRO HIDRAULICO</t>
  </si>
  <si>
    <t>0,5540339</t>
  </si>
  <si>
    <t>22,40</t>
  </si>
  <si>
    <t>12,41</t>
  </si>
  <si>
    <t>5,79</t>
  </si>
  <si>
    <t>11,58</t>
  </si>
  <si>
    <t xml:space="preserve"> 00001351 </t>
  </si>
  <si>
    <t>CHAPA DE MADEIRA COMPENSADA RESINADA PARA FORMA DE CONCRETO, DE *2,2 X 1,1* M, E = 6 MM</t>
  </si>
  <si>
    <t>0,4065910</t>
  </si>
  <si>
    <t>26,75</t>
  </si>
  <si>
    <t>10,88</t>
  </si>
  <si>
    <t xml:space="preserve"> 00043464 </t>
  </si>
  <si>
    <t>FERRAMENTAS - FAMILIA OPERADOR ESCAVADEIRA - HORISTA (ENCARGOS COMPLEMENTARES - COLETADO CAIXA)</t>
  </si>
  <si>
    <t>0,01</t>
  </si>
  <si>
    <t>10,76</t>
  </si>
  <si>
    <t>5,37</t>
  </si>
  <si>
    <t>9,67</t>
  </si>
  <si>
    <t xml:space="preserve"> 00000247 </t>
  </si>
  <si>
    <t>AJUDANTE DE ELETRICISTA</t>
  </si>
  <si>
    <t>0,5828413</t>
  </si>
  <si>
    <t>15,94</t>
  </si>
  <si>
    <t>9,29</t>
  </si>
  <si>
    <t>0,6600000</t>
  </si>
  <si>
    <t>8,76</t>
  </si>
  <si>
    <t xml:space="preserve"> 00036397 </t>
  </si>
  <si>
    <t>BETONEIRA, CAPACIDADE NOMINAL 600 L, CAPACIDADE DE MISTURA  360L, MOTOR ELETRICO TRIFASICO 220/380V, POTENCIA 4CV, EXCLUSO CARREGADOR</t>
  </si>
  <si>
    <t>0,0004655</t>
  </si>
  <si>
    <t>17.378,34</t>
  </si>
  <si>
    <t>8,09</t>
  </si>
  <si>
    <t xml:space="preserve"> 00043460 </t>
  </si>
  <si>
    <t>FERRAMENTAS - FAMILIA ELETRICISTA - HORISTA (ENCARGOS COMPLEMENTARES - COLETADO CAIXA)</t>
  </si>
  <si>
    <t>0,71</t>
  </si>
  <si>
    <t>7,98</t>
  </si>
  <si>
    <t xml:space="preserve"> 00000246 </t>
  </si>
  <si>
    <t>AUXILIAR DE ENCANADOR OU BOMBEIRO HIDRAULICO</t>
  </si>
  <si>
    <t>0,4697981</t>
  </si>
  <si>
    <t>15,88</t>
  </si>
  <si>
    <t>7,46</t>
  </si>
  <si>
    <t>99,99%</t>
  </si>
  <si>
    <t xml:space="preserve"> 00020247 </t>
  </si>
  <si>
    <t>PREGO DE ACO POLIDO COM CABECA 15 X 15 (1 1/4 X 13)</t>
  </si>
  <si>
    <t>0,4803859</t>
  </si>
  <si>
    <t>14,71</t>
  </si>
  <si>
    <t>7,07</t>
  </si>
  <si>
    <t xml:space="preserve"> 00037731 </t>
  </si>
  <si>
    <t>CARROCERIA FIXA ABERTA DE MADEIRA PARA TRANSPORTE GERAL DE CARGA SECA DIMENSOES APROXIMADAS 2,5 X 7,00 X 0,50 M (INCLUI MONTAGEM, NAO INCLUI CAMINHAO)</t>
  </si>
  <si>
    <t>20.687,78</t>
  </si>
  <si>
    <t>6,41</t>
  </si>
  <si>
    <t xml:space="preserve"> 00043490 </t>
  </si>
  <si>
    <t>EPI - FAMILIA PINTOR - HORISTA (ENCARGOS COMPLEMENTARES - COLETADO CAIXA)</t>
  </si>
  <si>
    <t>2,6337480</t>
  </si>
  <si>
    <t>1,88</t>
  </si>
  <si>
    <t>4,95</t>
  </si>
  <si>
    <t xml:space="preserve"> 00012010 </t>
  </si>
  <si>
    <t>CONDULETE EM PVC, TIPO "B", SEM TAMPA, DE 1/2" OU 3/4"</t>
  </si>
  <si>
    <t>0,5300000</t>
  </si>
  <si>
    <t>9,17</t>
  </si>
  <si>
    <t>4,86</t>
  </si>
  <si>
    <t xml:space="preserve"> 00010535 </t>
  </si>
  <si>
    <t>BETONEIRA CAPACIDADE NOMINAL 400 L, CAPACIDADE DE MISTURA  280 L, MOTOR ELETRICO TRIFASICO 220/380 V POTENCIA 2 CV, SEM CARREGADOR</t>
  </si>
  <si>
    <t>0,0010606</t>
  </si>
  <si>
    <t>4.272,18</t>
  </si>
  <si>
    <t>4,53</t>
  </si>
  <si>
    <t xml:space="preserve"> 00005073 </t>
  </si>
  <si>
    <t>PREGO DE ACO POLIDO COM CABECA 17 X 24 (2 1/4 X 11)</t>
  </si>
  <si>
    <t>0,2940422</t>
  </si>
  <si>
    <t>13,54</t>
  </si>
  <si>
    <t>3,98</t>
  </si>
  <si>
    <t xml:space="preserve"> 00043466 </t>
  </si>
  <si>
    <t>FERRAMENTAS - FAMILIA PINTOR - HORISTA (ENCARGOS COMPLEMENTARES - COLETADO CAIXA)</t>
  </si>
  <si>
    <t>1,51</t>
  </si>
  <si>
    <t xml:space="preserve"> 00001106 </t>
  </si>
  <si>
    <t>CAL HIDRATADA CH-I PARA ARGAMASSAS</t>
  </si>
  <si>
    <t>4,8778635</t>
  </si>
  <si>
    <t>3,46</t>
  </si>
  <si>
    <t xml:space="preserve"> 00004253 </t>
  </si>
  <si>
    <t>OPERADOR DE GUINCHO OU GUINCHEIRO</t>
  </si>
  <si>
    <t>0,1641264</t>
  </si>
  <si>
    <t>20,38</t>
  </si>
  <si>
    <t>3,34</t>
  </si>
  <si>
    <t xml:space="preserve"> 00013896 </t>
  </si>
  <si>
    <t>VIBRADOR DE IMERSAO, DIAMETRO DA PONTEIRA DE *45* MM, COM MOTOR ELETRICO TRIFASICO DE 2 HP (2 CV)</t>
  </si>
  <si>
    <t>0,0011051</t>
  </si>
  <si>
    <t>2.955,19</t>
  </si>
  <si>
    <t>3,27</t>
  </si>
  <si>
    <t xml:space="preserve"> 00039014 </t>
  </si>
  <si>
    <t>FIBRA DE ACO PARA REFORCO DO CONCRETO, SOLTA, TIPO A-I, FATOR DE FORMA *50* L / D, COMPRIMENTO DE *30* MM E RESISTENCIA A TRACAO DO ACO MAIOR 1000 MPA</t>
  </si>
  <si>
    <t>0,3978000</t>
  </si>
  <si>
    <t>2,97</t>
  </si>
  <si>
    <t xml:space="preserve"> 00001013 </t>
  </si>
  <si>
    <t>CABO DE COBRE, FLEXIVEL, CLASSE 4 OU 5, ISOLACAO EM PVC/A, ANTICHAMA BWF-B, 1 CONDUTOR, 450/750 V, SECAO NOMINAL 1,5 MM2</t>
  </si>
  <si>
    <t>3,2153800</t>
  </si>
  <si>
    <t>0,91</t>
  </si>
  <si>
    <t>2,93</t>
  </si>
  <si>
    <t xml:space="preserve"> 00040568 </t>
  </si>
  <si>
    <t>PREGO DE ACO POLIDO COM CABECA 22 X 48 (4 1/4 X 5)</t>
  </si>
  <si>
    <t>0,2063040</t>
  </si>
  <si>
    <t>13,38</t>
  </si>
  <si>
    <t>2,76</t>
  </si>
  <si>
    <t>10,14</t>
  </si>
  <si>
    <t>2,69</t>
  </si>
  <si>
    <t xml:space="preserve"> 00002673 </t>
  </si>
  <si>
    <t>ELETRODUTO DE PVC RIGIDO ROSCAVEL DE 1/2 ", SEM LUVA</t>
  </si>
  <si>
    <t>1,2395196</t>
  </si>
  <si>
    <t>2,16</t>
  </si>
  <si>
    <t>2,68</t>
  </si>
  <si>
    <t xml:space="preserve"> 00038101 </t>
  </si>
  <si>
    <t>TOMADA 2P+T 10A, 250V  (APENAS MODULO)</t>
  </si>
  <si>
    <t>8,38</t>
  </si>
  <si>
    <t>2,22</t>
  </si>
  <si>
    <t xml:space="preserve"> 00038112 </t>
  </si>
  <si>
    <t>INTERRUPTOR SIMPLES 10A, 250V (APENAS MODULO)</t>
  </si>
  <si>
    <t>7,36</t>
  </si>
  <si>
    <t>1,95</t>
  </si>
  <si>
    <t xml:space="preserve"> 00040304 </t>
  </si>
  <si>
    <t>PREGO DE ACO POLIDO COM CABECA DUPLA 17 X 27 (2 1/2 X 11)</t>
  </si>
  <si>
    <t>0,1076712</t>
  </si>
  <si>
    <t>16,39</t>
  </si>
  <si>
    <t>1,76</t>
  </si>
  <si>
    <t>1,32</t>
  </si>
  <si>
    <t>5,1044000</t>
  </si>
  <si>
    <t>0,22</t>
  </si>
  <si>
    <t>1,12</t>
  </si>
  <si>
    <t xml:space="preserve"> 00043485 </t>
  </si>
  <si>
    <t>EPI - FAMILIA ENCANADOR - HORISTA (ENCARGOS COMPLEMENTARES - COLETADO CAIXA)</t>
  </si>
  <si>
    <t>1,0112920</t>
  </si>
  <si>
    <t>1,07</t>
  </si>
  <si>
    <t>1,08</t>
  </si>
  <si>
    <t xml:space="preserve"> 00000392 </t>
  </si>
  <si>
    <t>ABRACADEIRA EM ACO PARA AMARRACAO DE ELETRODUTOS, TIPO D, COM 1/2" E PARAFUSO DE FIXACAO</t>
  </si>
  <si>
    <t>0,9183704</t>
  </si>
  <si>
    <t>1,02</t>
  </si>
  <si>
    <t>0,94</t>
  </si>
  <si>
    <t xml:space="preserve"> 00007568 </t>
  </si>
  <si>
    <t>BUCHA DE NYLON SEM ABA S10, COM PARAFUSO DE 6,10 X 65 MM EM ACO ZINCADO COM ROSCA SOBERBA, CABECA CHATA E FENDA PHILLIPS</t>
  </si>
  <si>
    <t>2,9477592</t>
  </si>
  <si>
    <t>0,31</t>
  </si>
  <si>
    <t xml:space="preserve"> 00001607 </t>
  </si>
  <si>
    <t>CONJUNTO ARRUELAS DE VEDACAO 5/16" PARA TELHA FIBROCIMENTO (UMA ARRUELA METALICA E UMA ARRUELA PVC - CONICAS)</t>
  </si>
  <si>
    <t>CJ</t>
  </si>
  <si>
    <t>0,10</t>
  </si>
  <si>
    <t>0,87</t>
  </si>
  <si>
    <t xml:space="preserve"> 00038094 </t>
  </si>
  <si>
    <t>ESPELHO / PLACA DE 3 POSTOS 4" X 2", PARA INSTALACAO DE TOMADAS E INTERRUPTORES</t>
  </si>
  <si>
    <t>3,11</t>
  </si>
  <si>
    <t xml:space="preserve"> 00014618 </t>
  </si>
  <si>
    <t>SERRA CIRCULAR DE BANCADA COM MOTOR ELETRICO, POTENCIA DE *1600* W, PARA DISCO DE DIAMETRO DE 10" (250 MM)</t>
  </si>
  <si>
    <t>0,0005540</t>
  </si>
  <si>
    <t>1.384,44</t>
  </si>
  <si>
    <t>0,77</t>
  </si>
  <si>
    <t xml:space="preserve"> 00002692 </t>
  </si>
  <si>
    <t>DESMOLDANTE PROTETOR PARA FORMAS DE MADEIRA, DE BASE OLEOSA EMULSIONADA EM AGUA</t>
  </si>
  <si>
    <t>0,0984623</t>
  </si>
  <si>
    <t>6,23</t>
  </si>
  <si>
    <t>0,61</t>
  </si>
  <si>
    <t xml:space="preserve"> 00038099 </t>
  </si>
  <si>
    <t>SUPORTE DE FIXACAO PARA ESPELHO / PLACA 4" X 2", PARA 3 MODULOS, PARA INSTALACAO DE TOMADAS E INTERRUPTORES (SOMENTE SUPORTE)</t>
  </si>
  <si>
    <t>1,62</t>
  </si>
  <si>
    <t>0,43</t>
  </si>
  <si>
    <t xml:space="preserve"> 00002689 </t>
  </si>
  <si>
    <t>ELETRODUTO PVC FLEXIVEL CORRUGADO, COR AMARELA, DE 20 MM</t>
  </si>
  <si>
    <t>0,2693016</t>
  </si>
  <si>
    <t>1,30</t>
  </si>
  <si>
    <t>0,35</t>
  </si>
  <si>
    <t xml:space="preserve"> 00043461 </t>
  </si>
  <si>
    <t>FERRAMENTAS - FAMILIA ENCANADOR - HORISTA (ENCARGOS COMPLEMENTARES - COLETADO CAIXA)</t>
  </si>
  <si>
    <t xml:space="preserve"> 00011950 </t>
  </si>
  <si>
    <t>BUCHA DE NYLON SEM ABA S6, COM PARAFUSO DE 4,20 X 40 MM EM ACO ZINCADO COM ROSCA SOBERBA, CABECA CHATA E FENDA PHILLIPS</t>
  </si>
  <si>
    <t>1,0600000</t>
  </si>
  <si>
    <t>0,11</t>
  </si>
  <si>
    <t xml:space="preserve"> 00036487 </t>
  </si>
  <si>
    <t>GUINCHO ELETRICO DE COLUNA, CAPACIDADE 400 KG, COM MOTO FREIO, MOTOR TRIFASICO DE 1,25 CV</t>
  </si>
  <si>
    <t>0,0000156</t>
  </si>
  <si>
    <t>5.629,17</t>
  </si>
  <si>
    <t xml:space="preserve"> 00021127 </t>
  </si>
  <si>
    <t>FITA ISOLANTE ADESIVA ANTICHAMA, USO ATE 750 V, EM ROLO DE 19 MM X 5 M</t>
  </si>
  <si>
    <t>0,0243180</t>
  </si>
  <si>
    <t>0,08</t>
  </si>
  <si>
    <t>Totais por Tipo</t>
  </si>
  <si>
    <t>R$ 52.603,88</t>
  </si>
  <si>
    <t>Equipamento para Aquisição Permanente</t>
  </si>
  <si>
    <t>R$ 0,00</t>
  </si>
  <si>
    <t>R$ 168.766,27</t>
  </si>
  <si>
    <t>R$ 738.912,78</t>
  </si>
  <si>
    <t>R$ 3.301,60</t>
  </si>
  <si>
    <t>R$ 374,25</t>
  </si>
  <si>
    <t>Administração</t>
  </si>
  <si>
    <t>Aluguel</t>
  </si>
  <si>
    <t>Verba</t>
  </si>
  <si>
    <t>R$ 15.641,34</t>
  </si>
  <si>
    <t>100,00%
38.267,25</t>
  </si>
  <si>
    <t>40,00%
15.306,90</t>
  </si>
  <si>
    <t>30,00%
11.480,18</t>
  </si>
  <si>
    <t>100,00%
714.073,12</t>
  </si>
  <si>
    <t>45,00%
321.332,90</t>
  </si>
  <si>
    <t>55,00%
392.740,22</t>
  </si>
  <si>
    <t>100,00%
194.133,32</t>
  </si>
  <si>
    <t>15,00%
29.120,00</t>
  </si>
  <si>
    <t>85,00%
165.013,32</t>
  </si>
  <si>
    <t>100,00%
15.894,06</t>
  </si>
  <si>
    <t>3,33%</t>
  </si>
  <si>
    <t>36,94%</t>
  </si>
  <si>
    <t>59,73%</t>
  </si>
  <si>
    <t>32.608,88</t>
  </si>
  <si>
    <t>361.933,08</t>
  </si>
  <si>
    <t>585.127,77</t>
  </si>
  <si>
    <t>40,27%</t>
  </si>
  <si>
    <t>394.541,95</t>
  </si>
  <si>
    <t>979.669,73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</si>
</sst>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_(&quot;R$ &quot;* #,##0.00_);_(&quot;R$ &quot;* \(#,##0.00\);_(&quot;R$ &quot;* &quot;-&quot;??_);_(@_)"/>
    <numFmt numFmtId="165" formatCode="_(&quot;R$&quot;* #,##0.00_);_(&quot;R$&quot;* \(#,##0.00\);_(&quot;R$&quot;* &quot;-&quot;??_);_(@_)"/>
    <numFmt numFmtId="166" formatCode="0.0"/>
    <numFmt numFmtId="167" formatCode="_(* #,##0.00_);_(* \(#,##0.00\);_(* \-??_);_(@_)"/>
    <numFmt numFmtId="168" formatCode="_(&quot;R$&quot;* #,##0.00_);_(&quot;R$&quot;* \(#,##0.00\);_(&quot;R$&quot;* \-??_);_(@_)"/>
    <numFmt numFmtId="169" formatCode="General;General;"/>
    <numFmt numFmtId="170" formatCode="[$-F800]dddd\,\ mmmm\ dd\,\ yyyy"/>
    <numFmt numFmtId="171" formatCode="dd\ &quot;de&quot;\ mmmm\ &quot;de&quot;\ yyyy"/>
    <numFmt numFmtId="172" formatCode="#,##0.0000000"/>
  </numFmts>
  <fonts count="35" x14ac:knownFonts="1">
    <font>
      <sz val="11"/>
      <color theme="1"/>
      <name val="Calibri"/>
      <family val="2"/>
      <scheme val="minor"/>
    </font>
    <font>
      <sz val="11"/>
      <color theme="1"/>
      <name val="Calibri"/>
      <family val="2"/>
      <scheme val="minor"/>
    </font>
    <font>
      <sz val="10"/>
      <name val="Arial"/>
      <family val="2"/>
    </font>
    <font>
      <sz val="11"/>
      <name val="Arial"/>
      <family val="2"/>
    </font>
    <font>
      <b/>
      <sz val="10"/>
      <name val="Arial"/>
      <family val="2"/>
    </font>
    <font>
      <sz val="9"/>
      <name val="Arial"/>
      <family val="2"/>
    </font>
    <font>
      <b/>
      <sz val="11"/>
      <name val="Arial"/>
      <family val="2"/>
    </font>
    <font>
      <sz val="10"/>
      <name val="Arial"/>
      <family val="2"/>
      <charset val="1"/>
    </font>
    <font>
      <sz val="9"/>
      <name val="Arial"/>
      <family val="2"/>
      <charset val="1"/>
    </font>
    <font>
      <b/>
      <sz val="12"/>
      <name val="Arial"/>
      <family val="2"/>
      <charset val="1"/>
    </font>
    <font>
      <b/>
      <sz val="9"/>
      <name val="Arial"/>
      <family val="2"/>
      <charset val="1"/>
    </font>
    <font>
      <b/>
      <sz val="8"/>
      <name val="Arial"/>
      <family val="2"/>
      <charset val="1"/>
    </font>
    <font>
      <sz val="10"/>
      <name val="MS Sans Serif"/>
      <family val="2"/>
    </font>
    <font>
      <b/>
      <sz val="9"/>
      <name val="Arial"/>
      <family val="2"/>
    </font>
    <font>
      <sz val="8"/>
      <color theme="1"/>
      <name val="Calibri"/>
      <family val="2"/>
      <scheme val="minor"/>
    </font>
    <font>
      <u/>
      <sz val="10"/>
      <name val="Arial"/>
      <family val="2"/>
    </font>
    <font>
      <sz val="11"/>
      <name val="Arial"/>
      <family val="1"/>
    </font>
    <font>
      <b/>
      <sz val="11"/>
      <name val="Arial"/>
      <family val="1"/>
    </font>
    <font>
      <b/>
      <sz val="10"/>
      <name val="Arial"/>
      <family val="1"/>
    </font>
    <font>
      <b/>
      <sz val="10"/>
      <color rgb="FF000000"/>
      <name val="Arial"/>
      <family val="1"/>
    </font>
    <font>
      <sz val="10"/>
      <color rgb="FF000000"/>
      <name val="Arial"/>
      <family val="1"/>
    </font>
    <font>
      <sz val="10"/>
      <name val="Arial"/>
      <family val="1"/>
    </font>
    <font>
      <b/>
      <sz val="14"/>
      <name val="Arial"/>
      <family val="1"/>
    </font>
    <font>
      <sz val="14"/>
      <name val="Arial"/>
      <family val="1"/>
    </font>
    <font>
      <sz val="12"/>
      <name val="Arial Narrow"/>
      <family val="2"/>
    </font>
    <font>
      <b/>
      <sz val="10"/>
      <color indexed="12"/>
      <name val="Arial"/>
      <family val="2"/>
    </font>
    <font>
      <b/>
      <sz val="20"/>
      <color indexed="10"/>
      <name val="Arial"/>
      <family val="2"/>
    </font>
    <font>
      <b/>
      <sz val="12"/>
      <color indexed="10"/>
      <name val="Arial"/>
      <family val="2"/>
    </font>
    <font>
      <sz val="11"/>
      <color indexed="9"/>
      <name val="Arial"/>
      <family val="2"/>
    </font>
    <font>
      <b/>
      <sz val="11"/>
      <color indexed="12"/>
      <name val="Arial"/>
      <family val="2"/>
    </font>
    <font>
      <b/>
      <sz val="18"/>
      <name val="Arial"/>
      <family val="2"/>
    </font>
    <font>
      <sz val="10.5"/>
      <name val="Arial"/>
      <family val="2"/>
    </font>
    <font>
      <i/>
      <sz val="12"/>
      <name val="Calibri"/>
      <family val="2"/>
    </font>
    <font>
      <i/>
      <u/>
      <sz val="12"/>
      <name val="Calibri"/>
      <family val="2"/>
    </font>
    <font>
      <sz val="12"/>
      <name val="Arial"/>
      <family val="2"/>
    </font>
  </fonts>
  <fills count="13">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indexed="22"/>
        <bgColor indexed="31"/>
      </patternFill>
    </fill>
    <fill>
      <patternFill patternType="solid">
        <fgColor indexed="22"/>
        <bgColor indexed="46"/>
      </patternFill>
    </fill>
    <fill>
      <patternFill patternType="solid">
        <fgColor rgb="FFFFFFFF"/>
      </patternFill>
    </fill>
    <fill>
      <patternFill patternType="solid">
        <fgColor rgb="FFC0C0C0"/>
      </patternFill>
    </fill>
    <fill>
      <patternFill patternType="solid">
        <fgColor theme="0"/>
        <bgColor indexed="31"/>
      </patternFill>
    </fill>
    <fill>
      <patternFill patternType="solid">
        <fgColor indexed="43"/>
        <bgColor indexed="64"/>
      </patternFill>
    </fill>
    <fill>
      <patternFill patternType="solid">
        <fgColor rgb="FFD6D6D6"/>
      </patternFill>
    </fill>
    <fill>
      <patternFill patternType="solid">
        <fgColor rgb="FFEFEFEF"/>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auto="1"/>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rgb="FFCCCCCC"/>
      </left>
      <right style="thin">
        <color rgb="FFCCCCCC"/>
      </right>
      <top style="thin">
        <color rgb="FFCCCCCC"/>
      </top>
      <bottom style="thin">
        <color rgb="FFCCCCCC"/>
      </bottom>
      <diagonal/>
    </border>
    <border>
      <left/>
      <right/>
      <top/>
      <bottom style="thick">
        <color rgb="FFFF5500"/>
      </bottom>
      <diagonal/>
    </border>
    <border>
      <left/>
      <right/>
      <top style="medium">
        <color indexed="64"/>
      </top>
      <bottom/>
      <diagonal/>
    </border>
    <border>
      <left/>
      <right style="thin">
        <color indexed="64"/>
      </right>
      <top style="medium">
        <color indexed="64"/>
      </top>
      <bottom/>
      <diagonal/>
    </border>
    <border>
      <left/>
      <right/>
      <top style="thick">
        <color rgb="FF000000"/>
      </top>
      <bottom/>
      <diagonal/>
    </border>
  </borders>
  <cellStyleXfs count="24">
    <xf numFmtId="0" fontId="0" fillId="0" borderId="0"/>
    <xf numFmtId="9" fontId="1"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7" fillId="0" borderId="0"/>
    <xf numFmtId="0" fontId="2" fillId="0" borderId="0"/>
    <xf numFmtId="0" fontId="8" fillId="0" borderId="0"/>
    <xf numFmtId="0" fontId="2" fillId="0" borderId="0"/>
    <xf numFmtId="9" fontId="7" fillId="0" borderId="0"/>
    <xf numFmtId="168" fontId="7" fillId="0" borderId="0"/>
    <xf numFmtId="167" fontId="7" fillId="0" borderId="0"/>
    <xf numFmtId="167" fontId="7" fillId="0" borderId="0"/>
    <xf numFmtId="0" fontId="7" fillId="0" borderId="0"/>
    <xf numFmtId="44" fontId="2" fillId="0" borderId="0" applyFill="0" applyBorder="0" applyAlignment="0" applyProtection="0"/>
    <xf numFmtId="0" fontId="12" fillId="0" borderId="0"/>
    <xf numFmtId="164" fontId="2" fillId="0" borderId="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ill="0" applyBorder="0" applyAlignment="0" applyProtection="0"/>
    <xf numFmtId="0" fontId="16" fillId="0" borderId="0"/>
    <xf numFmtId="0" fontId="5" fillId="0" borderId="0"/>
    <xf numFmtId="164" fontId="2" fillId="0" borderId="0" applyFont="0" applyFill="0" applyBorder="0" applyAlignment="0" applyProtection="0"/>
  </cellStyleXfs>
  <cellXfs count="220">
    <xf numFmtId="0" fontId="0" fillId="0" borderId="0" xfId="0"/>
    <xf numFmtId="3" fontId="5" fillId="2" borderId="1" xfId="7" applyNumberFormat="1" applyFont="1" applyFill="1" applyBorder="1" applyAlignment="1">
      <alignment horizontal="center"/>
    </xf>
    <xf numFmtId="0" fontId="8" fillId="4" borderId="0" xfId="7" applyFill="1"/>
    <xf numFmtId="4" fontId="13" fillId="6" borderId="3" xfId="7" applyNumberFormat="1" applyFont="1" applyFill="1" applyBorder="1" applyAlignment="1" applyProtection="1">
      <alignment horizontal="center"/>
      <protection locked="0"/>
    </xf>
    <xf numFmtId="0" fontId="0" fillId="4" borderId="0" xfId="0" applyFill="1"/>
    <xf numFmtId="2" fontId="8" fillId="4" borderId="0" xfId="7" applyNumberFormat="1" applyFont="1" applyFill="1" applyBorder="1" applyAlignment="1">
      <alignment horizontal="center"/>
    </xf>
    <xf numFmtId="49" fontId="13" fillId="4" borderId="0" xfId="7" applyNumberFormat="1" applyFont="1" applyFill="1" applyAlignment="1">
      <alignment horizontal="center"/>
    </xf>
    <xf numFmtId="4" fontId="8" fillId="2" borderId="3" xfId="7" applyNumberFormat="1" applyFill="1" applyBorder="1" applyAlignment="1">
      <alignment horizontal="center"/>
    </xf>
    <xf numFmtId="0" fontId="0" fillId="0" borderId="0" xfId="0" applyAlignment="1">
      <alignment wrapText="1"/>
    </xf>
    <xf numFmtId="4" fontId="13" fillId="0" borderId="34" xfId="7" applyNumberFormat="1" applyFont="1" applyFill="1" applyBorder="1" applyAlignment="1" applyProtection="1">
      <alignment horizontal="center"/>
      <protection locked="0"/>
    </xf>
    <xf numFmtId="4" fontId="13" fillId="6" borderId="7" xfId="7" applyNumberFormat="1" applyFont="1" applyFill="1" applyBorder="1" applyAlignment="1" applyProtection="1">
      <alignment horizontal="center"/>
      <protection locked="0"/>
    </xf>
    <xf numFmtId="4" fontId="13" fillId="0" borderId="15" xfId="7" applyNumberFormat="1" applyFont="1" applyBorder="1" applyAlignment="1" applyProtection="1">
      <alignment horizontal="center"/>
      <protection locked="0"/>
    </xf>
    <xf numFmtId="4" fontId="13" fillId="0" borderId="7" xfId="7" applyNumberFormat="1" applyFont="1" applyBorder="1" applyAlignment="1" applyProtection="1">
      <alignment horizontal="center"/>
      <protection locked="0"/>
    </xf>
    <xf numFmtId="4" fontId="13" fillId="0" borderId="7" xfId="7" applyNumberFormat="1" applyFont="1" applyBorder="1" applyAlignment="1">
      <alignment horizontal="center"/>
    </xf>
    <xf numFmtId="49" fontId="8" fillId="0" borderId="21" xfId="7" applyNumberFormat="1" applyFont="1" applyBorder="1" applyAlignment="1" applyProtection="1">
      <alignment horizontal="center"/>
      <protection locked="0"/>
    </xf>
    <xf numFmtId="49" fontId="8" fillId="0" borderId="9" xfId="7" applyNumberFormat="1" applyFont="1" applyBorder="1" applyAlignment="1" applyProtection="1">
      <alignment horizontal="center"/>
      <protection locked="0"/>
    </xf>
    <xf numFmtId="4" fontId="8" fillId="2" borderId="21" xfId="7" applyNumberFormat="1" applyFill="1" applyBorder="1" applyAlignment="1" applyProtection="1">
      <alignment horizontal="center"/>
      <protection locked="0"/>
    </xf>
    <xf numFmtId="4" fontId="8" fillId="2" borderId="9" xfId="7" applyNumberFormat="1" applyFill="1" applyBorder="1" applyAlignment="1" applyProtection="1">
      <alignment horizontal="center"/>
      <protection locked="0"/>
    </xf>
    <xf numFmtId="4" fontId="8" fillId="0" borderId="21" xfId="7" applyNumberFormat="1" applyBorder="1" applyAlignment="1" applyProtection="1">
      <alignment horizontal="center"/>
      <protection locked="0"/>
    </xf>
    <xf numFmtId="4" fontId="8" fillId="0" borderId="9" xfId="7" applyNumberFormat="1" applyBorder="1" applyAlignment="1" applyProtection="1">
      <alignment horizontal="center"/>
      <protection locked="0"/>
    </xf>
    <xf numFmtId="4" fontId="8" fillId="2" borderId="21" xfId="7" applyNumberFormat="1" applyFill="1" applyBorder="1" applyAlignment="1">
      <alignment horizontal="center"/>
    </xf>
    <xf numFmtId="4" fontId="8" fillId="2" borderId="9" xfId="7" applyNumberFormat="1" applyFill="1" applyBorder="1" applyAlignment="1">
      <alignment horizontal="center"/>
    </xf>
    <xf numFmtId="0" fontId="13" fillId="6" borderId="26" xfId="7" applyNumberFormat="1" applyFont="1" applyFill="1" applyBorder="1" applyAlignment="1" applyProtection="1">
      <alignment horizontal="center"/>
      <protection locked="0"/>
    </xf>
    <xf numFmtId="4" fontId="13" fillId="6" borderId="29" xfId="7" applyNumberFormat="1" applyFont="1" applyFill="1" applyBorder="1" applyAlignment="1" applyProtection="1">
      <alignment horizontal="center"/>
      <protection locked="0"/>
    </xf>
    <xf numFmtId="4" fontId="13" fillId="6" borderId="27" xfId="7" applyNumberFormat="1" applyFont="1" applyFill="1" applyBorder="1" applyAlignment="1" applyProtection="1">
      <alignment horizontal="center"/>
      <protection locked="0"/>
    </xf>
    <xf numFmtId="4" fontId="13" fillId="6" borderId="34" xfId="7" applyNumberFormat="1" applyFont="1" applyFill="1" applyBorder="1" applyAlignment="1" applyProtection="1">
      <alignment horizontal="center"/>
      <protection locked="0"/>
    </xf>
    <xf numFmtId="3" fontId="5" fillId="2" borderId="16" xfId="7" applyNumberFormat="1" applyFont="1" applyFill="1" applyBorder="1" applyAlignment="1">
      <alignment horizontal="center"/>
    </xf>
    <xf numFmtId="1" fontId="8" fillId="0" borderId="21" xfId="7" applyNumberFormat="1" applyBorder="1" applyAlignment="1" applyProtection="1">
      <alignment horizontal="center"/>
      <protection locked="0"/>
    </xf>
    <xf numFmtId="1" fontId="8" fillId="0" borderId="9" xfId="7" applyNumberFormat="1" applyBorder="1" applyAlignment="1" applyProtection="1">
      <alignment horizontal="center"/>
      <protection locked="0"/>
    </xf>
    <xf numFmtId="3" fontId="8" fillId="2" borderId="20" xfId="7" applyNumberFormat="1" applyFill="1" applyBorder="1" applyAlignment="1" applyProtection="1">
      <alignment horizontal="center"/>
      <protection locked="0"/>
    </xf>
    <xf numFmtId="3" fontId="8" fillId="2" borderId="17" xfId="7" applyNumberFormat="1" applyFill="1" applyBorder="1" applyAlignment="1" applyProtection="1">
      <alignment horizontal="center"/>
      <protection locked="0"/>
    </xf>
    <xf numFmtId="3" fontId="8" fillId="2" borderId="8" xfId="7" applyNumberFormat="1" applyFill="1" applyBorder="1" applyAlignment="1" applyProtection="1">
      <alignment horizontal="center"/>
      <protection locked="0"/>
    </xf>
    <xf numFmtId="3" fontId="8" fillId="2" borderId="10" xfId="7" applyNumberFormat="1" applyFill="1" applyBorder="1" applyAlignment="1" applyProtection="1">
      <alignment horizontal="center"/>
      <protection locked="0"/>
    </xf>
    <xf numFmtId="49" fontId="13" fillId="6" borderId="3" xfId="7" applyNumberFormat="1" applyFont="1" applyFill="1" applyBorder="1" applyAlignment="1">
      <alignment horizontal="center" vertical="center" wrapText="1"/>
    </xf>
    <xf numFmtId="0" fontId="13" fillId="6" borderId="3" xfId="7" applyFont="1" applyFill="1" applyBorder="1" applyAlignment="1">
      <alignment horizontal="center" wrapText="1"/>
    </xf>
    <xf numFmtId="0" fontId="13" fillId="6" borderId="23" xfId="7" applyFont="1" applyFill="1" applyBorder="1" applyAlignment="1">
      <alignment horizontal="center" wrapText="1"/>
    </xf>
    <xf numFmtId="0" fontId="13" fillId="6" borderId="25" xfId="7" applyFont="1" applyFill="1" applyBorder="1" applyAlignment="1">
      <alignment horizontal="center" wrapText="1"/>
    </xf>
    <xf numFmtId="49" fontId="13" fillId="6" borderId="7" xfId="7" applyNumberFormat="1" applyFont="1" applyFill="1" applyBorder="1" applyAlignment="1">
      <alignment horizontal="center" vertical="center" wrapText="1"/>
    </xf>
    <xf numFmtId="0" fontId="13" fillId="6" borderId="7" xfId="7" applyFont="1" applyFill="1" applyBorder="1" applyAlignment="1">
      <alignment horizontal="center" wrapText="1"/>
    </xf>
    <xf numFmtId="0" fontId="13" fillId="6" borderId="26" xfId="7" applyFont="1" applyFill="1" applyBorder="1" applyAlignment="1">
      <alignment horizontal="center" wrapText="1"/>
    </xf>
    <xf numFmtId="0" fontId="13" fillId="6" borderId="28" xfId="7" applyFont="1" applyFill="1" applyBorder="1" applyAlignment="1">
      <alignment horizontal="center" wrapText="1"/>
    </xf>
    <xf numFmtId="0" fontId="13" fillId="6" borderId="27" xfId="7" applyFont="1" applyFill="1" applyBorder="1" applyAlignment="1">
      <alignment horizontal="center" wrapText="1"/>
    </xf>
    <xf numFmtId="0" fontId="13" fillId="6" borderId="26" xfId="7" applyFont="1" applyFill="1" applyBorder="1" applyAlignment="1">
      <alignment wrapText="1"/>
    </xf>
    <xf numFmtId="0" fontId="13" fillId="6" borderId="28" xfId="7" applyFont="1" applyFill="1" applyBorder="1" applyAlignment="1">
      <alignment wrapText="1"/>
    </xf>
    <xf numFmtId="4" fontId="8" fillId="0" borderId="9" xfId="7" applyNumberFormat="1" applyBorder="1" applyAlignment="1" applyProtection="1">
      <alignment horizontal="center"/>
      <protection locked="0"/>
    </xf>
    <xf numFmtId="2" fontId="8" fillId="0" borderId="21" xfId="7" applyNumberFormat="1" applyFont="1" applyBorder="1" applyAlignment="1" applyProtection="1">
      <alignment horizontal="center"/>
      <protection locked="0"/>
    </xf>
    <xf numFmtId="2" fontId="8" fillId="2" borderId="9" xfId="7" applyNumberFormat="1" applyFill="1" applyBorder="1" applyAlignment="1" applyProtection="1">
      <alignment horizontal="center"/>
      <protection locked="0"/>
    </xf>
    <xf numFmtId="2" fontId="8" fillId="0" borderId="9" xfId="7" applyNumberFormat="1" applyFont="1" applyBorder="1" applyAlignment="1" applyProtection="1">
      <alignment horizontal="center"/>
      <protection locked="0"/>
    </xf>
    <xf numFmtId="49" fontId="8" fillId="4" borderId="0" xfId="7" applyNumberFormat="1" applyFont="1" applyFill="1" applyBorder="1" applyAlignment="1" applyProtection="1">
      <alignment horizontal="center"/>
      <protection locked="0"/>
    </xf>
    <xf numFmtId="0" fontId="17" fillId="7" borderId="0" xfId="21" applyFont="1" applyFill="1" applyAlignment="1">
      <alignment horizontal="left" vertical="top" wrapText="1"/>
    </xf>
    <xf numFmtId="0" fontId="16" fillId="0" borderId="0" xfId="21"/>
    <xf numFmtId="0" fontId="18" fillId="7" borderId="0" xfId="21" applyFont="1" applyFill="1" applyAlignment="1">
      <alignment horizontal="left" vertical="top" wrapText="1"/>
    </xf>
    <xf numFmtId="0" fontId="17" fillId="7" borderId="37" xfId="21" applyFont="1" applyFill="1" applyBorder="1" applyAlignment="1">
      <alignment horizontal="left" vertical="top" wrapText="1"/>
    </xf>
    <xf numFmtId="0" fontId="17" fillId="7" borderId="37" xfId="21" applyFont="1" applyFill="1" applyBorder="1" applyAlignment="1">
      <alignment horizontal="center" vertical="top" wrapText="1"/>
    </xf>
    <xf numFmtId="0" fontId="19" fillId="8" borderId="37" xfId="21" applyFont="1" applyFill="1" applyBorder="1" applyAlignment="1">
      <alignment horizontal="left" vertical="top" wrapText="1"/>
    </xf>
    <xf numFmtId="0" fontId="19" fillId="8" borderId="37" xfId="21" applyFont="1" applyFill="1" applyBorder="1" applyAlignment="1">
      <alignment horizontal="center" vertical="top" wrapText="1"/>
    </xf>
    <xf numFmtId="0" fontId="20" fillId="7" borderId="37" xfId="21" applyFont="1" applyFill="1" applyBorder="1" applyAlignment="1">
      <alignment horizontal="left" vertical="top" wrapText="1"/>
    </xf>
    <xf numFmtId="0" fontId="20" fillId="7" borderId="37" xfId="21" applyFont="1" applyFill="1" applyBorder="1" applyAlignment="1">
      <alignment horizontal="center" vertical="top" wrapText="1"/>
    </xf>
    <xf numFmtId="0" fontId="20" fillId="7" borderId="37" xfId="21" applyFont="1" applyFill="1" applyBorder="1" applyAlignment="1">
      <alignment horizontal="right" vertical="top" wrapText="1"/>
    </xf>
    <xf numFmtId="0" fontId="21" fillId="7" borderId="0" xfId="21" applyFont="1" applyFill="1" applyAlignment="1">
      <alignment horizontal="center" vertical="top" wrapText="1"/>
    </xf>
    <xf numFmtId="0" fontId="18" fillId="7" borderId="0" xfId="21" applyFont="1" applyFill="1" applyAlignment="1">
      <alignment horizontal="center" vertical="top" wrapText="1"/>
    </xf>
    <xf numFmtId="0" fontId="17" fillId="7" borderId="0" xfId="21" applyFont="1" applyFill="1" applyAlignment="1">
      <alignment horizontal="center" vertical="top" wrapText="1"/>
    </xf>
    <xf numFmtId="0" fontId="16" fillId="0" borderId="0" xfId="21" applyAlignment="1">
      <alignment horizontal="center"/>
    </xf>
    <xf numFmtId="4" fontId="19" fillId="8" borderId="37" xfId="21" applyNumberFormat="1" applyFont="1" applyFill="1" applyBorder="1" applyAlignment="1">
      <alignment horizontal="right" vertical="top" wrapText="1"/>
    </xf>
    <xf numFmtId="4" fontId="20" fillId="7" borderId="37" xfId="21" applyNumberFormat="1" applyFont="1" applyFill="1" applyBorder="1" applyAlignment="1">
      <alignment horizontal="right" vertical="top" wrapText="1"/>
    </xf>
    <xf numFmtId="0" fontId="21" fillId="7" borderId="0" xfId="21" applyFont="1" applyFill="1" applyAlignment="1">
      <alignment horizontal="left" vertical="top" wrapText="1"/>
    </xf>
    <xf numFmtId="0" fontId="4" fillId="4" borderId="2" xfId="0" applyFont="1" applyFill="1" applyBorder="1"/>
    <xf numFmtId="0" fontId="4" fillId="4" borderId="39" xfId="0" applyFont="1" applyFill="1" applyBorder="1"/>
    <xf numFmtId="0" fontId="0" fillId="4" borderId="39" xfId="0" applyFill="1" applyBorder="1"/>
    <xf numFmtId="0" fontId="0" fillId="4" borderId="4" xfId="0" applyFill="1" applyBorder="1"/>
    <xf numFmtId="0" fontId="0" fillId="4" borderId="13" xfId="0" applyFill="1" applyBorder="1"/>
    <xf numFmtId="0" fontId="0" fillId="4" borderId="0" xfId="0" applyFill="1" applyBorder="1"/>
    <xf numFmtId="0" fontId="0" fillId="4" borderId="14" xfId="0" applyFill="1" applyBorder="1"/>
    <xf numFmtId="0" fontId="4" fillId="4" borderId="13" xfId="0" applyFont="1" applyFill="1" applyBorder="1"/>
    <xf numFmtId="0" fontId="4" fillId="4" borderId="0" xfId="0" applyFont="1" applyFill="1" applyBorder="1"/>
    <xf numFmtId="0" fontId="0" fillId="4" borderId="13" xfId="0" applyFill="1" applyBorder="1" applyAlignment="1">
      <alignment horizontal="center"/>
    </xf>
    <xf numFmtId="0" fontId="2" fillId="4" borderId="0" xfId="0" applyFont="1" applyFill="1" applyBorder="1"/>
    <xf numFmtId="0" fontId="2" fillId="4" borderId="13" xfId="0" applyFont="1" applyFill="1" applyBorder="1"/>
    <xf numFmtId="2" fontId="0" fillId="4" borderId="0" xfId="0" applyNumberFormat="1" applyFill="1" applyBorder="1"/>
    <xf numFmtId="0" fontId="0" fillId="4" borderId="5" xfId="0" applyFill="1" applyBorder="1"/>
    <xf numFmtId="0" fontId="0" fillId="4" borderId="15" xfId="0" applyFill="1" applyBorder="1"/>
    <xf numFmtId="0" fontId="0" fillId="0" borderId="15" xfId="0" applyBorder="1"/>
    <xf numFmtId="0" fontId="0" fillId="4" borderId="6" xfId="0" applyFill="1" applyBorder="1"/>
    <xf numFmtId="0" fontId="0" fillId="4" borderId="2" xfId="0" applyFill="1" applyBorder="1"/>
    <xf numFmtId="0" fontId="0" fillId="0" borderId="39" xfId="0" applyBorder="1"/>
    <xf numFmtId="166" fontId="24" fillId="3" borderId="0" xfId="6" applyNumberFormat="1" applyFont="1" applyFill="1" applyAlignment="1">
      <alignment horizontal="left" vertical="center"/>
    </xf>
    <xf numFmtId="0" fontId="9" fillId="9" borderId="0" xfId="7" applyFont="1" applyFill="1" applyBorder="1" applyAlignment="1">
      <alignment horizontal="center" vertical="center"/>
    </xf>
    <xf numFmtId="4" fontId="10" fillId="5" borderId="23" xfId="7" applyNumberFormat="1" applyFont="1" applyFill="1" applyBorder="1" applyAlignment="1" applyProtection="1">
      <alignment horizontal="center" vertical="center"/>
      <protection locked="0"/>
    </xf>
    <xf numFmtId="4" fontId="11" fillId="0" borderId="24" xfId="7" applyNumberFormat="1" applyFont="1" applyBorder="1" applyAlignment="1" applyProtection="1">
      <alignment horizontal="center" vertical="center"/>
      <protection locked="0"/>
    </xf>
    <xf numFmtId="0" fontId="14" fillId="0" borderId="25" xfId="0" applyFont="1" applyBorder="1" applyAlignment="1">
      <alignment horizontal="center" vertical="center"/>
    </xf>
    <xf numFmtId="0" fontId="3" fillId="9" borderId="0" xfId="7" applyFont="1" applyFill="1" applyBorder="1" applyAlignment="1">
      <alignment horizontal="left" vertical="center"/>
    </xf>
    <xf numFmtId="0" fontId="3" fillId="7" borderId="0" xfId="21" applyFont="1" applyFill="1" applyAlignment="1">
      <alignment horizontal="left" vertical="top"/>
    </xf>
    <xf numFmtId="0" fontId="2" fillId="7" borderId="0" xfId="21" applyFont="1" applyFill="1" applyAlignment="1">
      <alignment horizontal="left" vertical="top"/>
    </xf>
    <xf numFmtId="0" fontId="2" fillId="0" borderId="0" xfId="6" applyFont="1" applyProtection="1"/>
    <xf numFmtId="0" fontId="4" fillId="0" borderId="1" xfId="6" applyFont="1" applyBorder="1" applyAlignment="1" applyProtection="1">
      <alignment horizontal="center"/>
    </xf>
    <xf numFmtId="10" fontId="25" fillId="0" borderId="1" xfId="6" applyNumberFormat="1" applyFont="1" applyFill="1" applyBorder="1" applyAlignment="1" applyProtection="1">
      <alignment horizontal="center"/>
    </xf>
    <xf numFmtId="0" fontId="4" fillId="0" borderId="1" xfId="6" applyFont="1" applyFill="1" applyBorder="1" applyAlignment="1" applyProtection="1">
      <alignment horizontal="center" vertical="center" wrapText="1"/>
    </xf>
    <xf numFmtId="0" fontId="26" fillId="0" borderId="0" xfId="6" applyFont="1" applyAlignment="1" applyProtection="1">
      <alignment vertical="top" wrapText="1"/>
    </xf>
    <xf numFmtId="0" fontId="3" fillId="0" borderId="1" xfId="6" applyFont="1" applyBorder="1" applyAlignment="1" applyProtection="1">
      <alignment horizontal="center" vertical="center"/>
    </xf>
    <xf numFmtId="10" fontId="3" fillId="10" borderId="1" xfId="6" applyNumberFormat="1" applyFont="1" applyFill="1" applyBorder="1" applyAlignment="1" applyProtection="1">
      <alignment horizontal="center" vertical="center"/>
      <protection locked="0"/>
    </xf>
    <xf numFmtId="4" fontId="6" fillId="0" borderId="1" xfId="6" applyNumberFormat="1" applyFont="1" applyFill="1" applyBorder="1" applyAlignment="1" applyProtection="1">
      <alignment horizontal="center" vertical="center"/>
    </xf>
    <xf numFmtId="10" fontId="3" fillId="0" borderId="1" xfId="6" applyNumberFormat="1" applyFont="1" applyFill="1" applyBorder="1" applyAlignment="1" applyProtection="1">
      <alignment horizontal="center" vertical="center"/>
    </xf>
    <xf numFmtId="10" fontId="3" fillId="0" borderId="1" xfId="6" applyNumberFormat="1" applyFont="1" applyFill="1" applyBorder="1" applyAlignment="1" applyProtection="1">
      <alignment horizontal="center" vertical="center" wrapText="1"/>
    </xf>
    <xf numFmtId="0" fontId="3" fillId="0" borderId="1" xfId="6" applyFont="1" applyFill="1" applyBorder="1" applyAlignment="1" applyProtection="1">
      <alignment horizontal="center" vertical="center" wrapText="1"/>
    </xf>
    <xf numFmtId="4" fontId="6" fillId="0" borderId="1" xfId="6" applyNumberFormat="1" applyFont="1" applyFill="1" applyBorder="1" applyAlignment="1" applyProtection="1">
      <alignment horizontal="center" vertical="center" wrapText="1"/>
    </xf>
    <xf numFmtId="0" fontId="27" fillId="0" borderId="0" xfId="6" applyFont="1" applyAlignment="1" applyProtection="1">
      <alignment wrapText="1"/>
    </xf>
    <xf numFmtId="0" fontId="28" fillId="0" borderId="0" xfId="6" applyFont="1" applyFill="1" applyBorder="1" applyAlignment="1" applyProtection="1">
      <alignment horizontal="center" vertical="center" wrapText="1"/>
    </xf>
    <xf numFmtId="10" fontId="28" fillId="0" borderId="0" xfId="6" applyNumberFormat="1" applyFont="1" applyFill="1" applyBorder="1" applyAlignment="1" applyProtection="1">
      <alignment horizontal="center" vertical="center"/>
    </xf>
    <xf numFmtId="4" fontId="6" fillId="0" borderId="0" xfId="6" applyNumberFormat="1" applyFont="1" applyFill="1" applyBorder="1" applyAlignment="1" applyProtection="1">
      <alignment horizontal="center" vertical="center" wrapText="1"/>
    </xf>
    <xf numFmtId="0" fontId="2" fillId="0" borderId="0" xfId="6" applyFont="1" applyProtection="1">
      <protection locked="0"/>
    </xf>
    <xf numFmtId="0" fontId="3" fillId="0" borderId="0" xfId="6" applyFont="1" applyProtection="1"/>
    <xf numFmtId="0" fontId="3" fillId="0" borderId="0" xfId="6" applyFont="1" applyAlignment="1" applyProtection="1">
      <alignment vertical="top"/>
    </xf>
    <xf numFmtId="0" fontId="2" fillId="4" borderId="0" xfId="6" applyFont="1" applyFill="1" applyProtection="1"/>
    <xf numFmtId="171" fontId="2" fillId="4" borderId="0" xfId="6" applyNumberFormat="1" applyFont="1" applyFill="1" applyAlignment="1" applyProtection="1"/>
    <xf numFmtId="0" fontId="4" fillId="4" borderId="35" xfId="6" applyFont="1" applyFill="1" applyBorder="1" applyAlignment="1" applyProtection="1">
      <alignment horizontal="left"/>
    </xf>
    <xf numFmtId="0" fontId="2" fillId="4" borderId="35" xfId="6" applyFont="1" applyFill="1" applyBorder="1" applyProtection="1"/>
    <xf numFmtId="0" fontId="3" fillId="4" borderId="0" xfId="6" applyFont="1" applyFill="1" applyBorder="1" applyProtection="1"/>
    <xf numFmtId="0" fontId="2" fillId="4" borderId="0" xfId="6" applyFont="1" applyFill="1" applyBorder="1" applyProtection="1"/>
    <xf numFmtId="0" fontId="4" fillId="4" borderId="0" xfId="22" applyFont="1" applyFill="1" applyBorder="1" applyAlignment="1" applyProtection="1">
      <alignment horizontal="left" vertical="top"/>
    </xf>
    <xf numFmtId="0" fontId="3" fillId="4" borderId="0" xfId="6" applyFont="1" applyFill="1" applyProtection="1"/>
    <xf numFmtId="0" fontId="30" fillId="4" borderId="1" xfId="6" applyFont="1" applyFill="1" applyBorder="1" applyAlignment="1" applyProtection="1">
      <alignment horizontal="center" vertical="center"/>
    </xf>
    <xf numFmtId="0" fontId="2" fillId="4" borderId="0" xfId="6" applyFont="1" applyFill="1" applyBorder="1" applyAlignment="1" applyProtection="1">
      <alignment horizontal="center" vertical="top"/>
    </xf>
    <xf numFmtId="0" fontId="15" fillId="4" borderId="0" xfId="6" applyFont="1" applyFill="1" applyBorder="1" applyAlignment="1" applyProtection="1">
      <alignment horizontal="center" vertical="top"/>
    </xf>
    <xf numFmtId="0" fontId="4" fillId="4" borderId="0" xfId="6" applyFont="1" applyFill="1" applyProtection="1"/>
    <xf numFmtId="10" fontId="21" fillId="7" borderId="0" xfId="21" applyNumberFormat="1" applyFont="1" applyFill="1" applyAlignment="1">
      <alignment horizontal="left" vertical="top" wrapText="1"/>
    </xf>
    <xf numFmtId="2" fontId="17" fillId="7" borderId="0" xfId="21" applyNumberFormat="1" applyFont="1" applyFill="1" applyAlignment="1">
      <alignment horizontal="center" vertical="top" wrapText="1"/>
    </xf>
    <xf numFmtId="2" fontId="18" fillId="7" borderId="0" xfId="21" applyNumberFormat="1" applyFont="1" applyFill="1" applyAlignment="1">
      <alignment horizontal="center" vertical="top" wrapText="1"/>
    </xf>
    <xf numFmtId="2" fontId="17" fillId="7" borderId="37" xfId="21" applyNumberFormat="1" applyFont="1" applyFill="1" applyBorder="1" applyAlignment="1">
      <alignment horizontal="center" vertical="top" wrapText="1"/>
    </xf>
    <xf numFmtId="2" fontId="19" fillId="8" borderId="37" xfId="21" applyNumberFormat="1" applyFont="1" applyFill="1" applyBorder="1" applyAlignment="1">
      <alignment horizontal="center" vertical="top" wrapText="1"/>
    </xf>
    <xf numFmtId="2" fontId="20" fillId="7" borderId="37" xfId="21" applyNumberFormat="1" applyFont="1" applyFill="1" applyBorder="1" applyAlignment="1">
      <alignment horizontal="center" vertical="top" wrapText="1"/>
    </xf>
    <xf numFmtId="2" fontId="21" fillId="7" borderId="0" xfId="21" applyNumberFormat="1" applyFont="1" applyFill="1" applyAlignment="1">
      <alignment horizontal="center" vertical="top" wrapText="1"/>
    </xf>
    <xf numFmtId="2" fontId="16" fillId="0" borderId="0" xfId="21" applyNumberFormat="1" applyAlignment="1">
      <alignment horizontal="center"/>
    </xf>
    <xf numFmtId="2" fontId="19" fillId="8" borderId="37" xfId="21" applyNumberFormat="1" applyFont="1" applyFill="1" applyBorder="1" applyAlignment="1">
      <alignment horizontal="right" vertical="top" wrapText="1"/>
    </xf>
    <xf numFmtId="2" fontId="20" fillId="7" borderId="37" xfId="21" applyNumberFormat="1" applyFont="1" applyFill="1" applyBorder="1" applyAlignment="1">
      <alignment horizontal="right" vertical="top" wrapText="1"/>
    </xf>
    <xf numFmtId="0" fontId="18" fillId="7" borderId="0" xfId="21" applyFont="1" applyFill="1" applyAlignment="1">
      <alignment horizontal="right" vertical="top" wrapText="1"/>
    </xf>
    <xf numFmtId="0" fontId="18" fillId="7" borderId="0" xfId="21" applyFont="1" applyFill="1" applyAlignment="1">
      <alignment horizontal="left" vertical="top" wrapText="1"/>
    </xf>
    <xf numFmtId="4" fontId="18" fillId="7" borderId="0" xfId="21" applyNumberFormat="1" applyFont="1" applyFill="1" applyAlignment="1">
      <alignment horizontal="right" vertical="top" wrapText="1"/>
    </xf>
    <xf numFmtId="0" fontId="21" fillId="7" borderId="0" xfId="21" applyFont="1" applyFill="1" applyAlignment="1">
      <alignment horizontal="center" vertical="top" wrapText="1"/>
    </xf>
    <xf numFmtId="0" fontId="16" fillId="0" borderId="0" xfId="21"/>
    <xf numFmtId="0" fontId="17" fillId="7" borderId="37" xfId="21" applyFont="1" applyFill="1" applyBorder="1" applyAlignment="1">
      <alignment horizontal="right" vertical="top" wrapText="1"/>
    </xf>
    <xf numFmtId="0" fontId="19" fillId="8" borderId="37" xfId="21" applyFont="1" applyFill="1" applyBorder="1" applyAlignment="1">
      <alignment horizontal="right" vertical="top" wrapText="1"/>
    </xf>
    <xf numFmtId="172" fontId="20" fillId="7" borderId="37" xfId="21" applyNumberFormat="1" applyFont="1" applyFill="1" applyBorder="1" applyAlignment="1">
      <alignment horizontal="right" vertical="top" wrapText="1"/>
    </xf>
    <xf numFmtId="0" fontId="21" fillId="11" borderId="37" xfId="21" applyFont="1" applyFill="1" applyBorder="1" applyAlignment="1">
      <alignment horizontal="left" vertical="top" wrapText="1"/>
    </xf>
    <xf numFmtId="0" fontId="21" fillId="11" borderId="37" xfId="21" applyFont="1" applyFill="1" applyBorder="1" applyAlignment="1">
      <alignment horizontal="right" vertical="top" wrapText="1"/>
    </xf>
    <xf numFmtId="0" fontId="21" fillId="11" borderId="37" xfId="21" applyFont="1" applyFill="1" applyBorder="1" applyAlignment="1">
      <alignment horizontal="center" vertical="top" wrapText="1"/>
    </xf>
    <xf numFmtId="172" fontId="21" fillId="11" borderId="37" xfId="21" applyNumberFormat="1" applyFont="1" applyFill="1" applyBorder="1" applyAlignment="1">
      <alignment horizontal="right" vertical="top" wrapText="1"/>
    </xf>
    <xf numFmtId="4" fontId="21" fillId="11" borderId="37" xfId="21" applyNumberFormat="1" applyFont="1" applyFill="1" applyBorder="1" applyAlignment="1">
      <alignment horizontal="right" vertical="top" wrapText="1"/>
    </xf>
    <xf numFmtId="0" fontId="21" fillId="12" borderId="37" xfId="21" applyFont="1" applyFill="1" applyBorder="1" applyAlignment="1">
      <alignment horizontal="left" vertical="top" wrapText="1"/>
    </xf>
    <xf numFmtId="0" fontId="21" fillId="12" borderId="37" xfId="21" applyFont="1" applyFill="1" applyBorder="1" applyAlignment="1">
      <alignment horizontal="right" vertical="top" wrapText="1"/>
    </xf>
    <xf numFmtId="0" fontId="21" fillId="12" borderId="37" xfId="21" applyFont="1" applyFill="1" applyBorder="1" applyAlignment="1">
      <alignment horizontal="center" vertical="top" wrapText="1"/>
    </xf>
    <xf numFmtId="172" fontId="21" fillId="12" borderId="37" xfId="21" applyNumberFormat="1" applyFont="1" applyFill="1" applyBorder="1" applyAlignment="1">
      <alignment horizontal="right" vertical="top" wrapText="1"/>
    </xf>
    <xf numFmtId="4" fontId="21" fillId="12" borderId="37" xfId="21" applyNumberFormat="1" applyFont="1" applyFill="1" applyBorder="1" applyAlignment="1">
      <alignment horizontal="right" vertical="top" wrapText="1"/>
    </xf>
    <xf numFmtId="0" fontId="21" fillId="7" borderId="0" xfId="21" applyFont="1" applyFill="1" applyAlignment="1">
      <alignment horizontal="right" vertical="top" wrapText="1"/>
    </xf>
    <xf numFmtId="4" fontId="21" fillId="7" borderId="0" xfId="21" applyNumberFormat="1" applyFont="1" applyFill="1" applyAlignment="1">
      <alignment horizontal="right" vertical="top" wrapText="1"/>
    </xf>
    <xf numFmtId="172" fontId="18" fillId="7" borderId="0" xfId="21" applyNumberFormat="1" applyFont="1" applyFill="1" applyAlignment="1">
      <alignment horizontal="right" vertical="top" wrapText="1"/>
    </xf>
    <xf numFmtId="0" fontId="20" fillId="7" borderId="41" xfId="21" applyFont="1" applyFill="1" applyBorder="1" applyAlignment="1">
      <alignment horizontal="left" vertical="top" wrapText="1"/>
    </xf>
    <xf numFmtId="0" fontId="20" fillId="8" borderId="38" xfId="21" applyFont="1" applyFill="1" applyBorder="1" applyAlignment="1">
      <alignment horizontal="right" vertical="top" wrapText="1"/>
    </xf>
    <xf numFmtId="0" fontId="21" fillId="7" borderId="0" xfId="21" applyFont="1" applyFill="1" applyAlignment="1">
      <alignment horizontal="center" vertical="top" wrapText="1"/>
    </xf>
    <xf numFmtId="0" fontId="16" fillId="0" borderId="0" xfId="21"/>
    <xf numFmtId="0" fontId="18" fillId="7" borderId="0" xfId="21" applyFont="1" applyFill="1" applyAlignment="1">
      <alignment horizontal="right" vertical="top" wrapText="1"/>
    </xf>
    <xf numFmtId="0" fontId="18" fillId="7" borderId="0" xfId="21" applyFont="1" applyFill="1" applyAlignment="1">
      <alignment horizontal="left" vertical="top" wrapText="1"/>
    </xf>
    <xf numFmtId="4" fontId="18" fillId="7" borderId="0" xfId="21" applyNumberFormat="1" applyFont="1" applyFill="1" applyAlignment="1">
      <alignment horizontal="right" vertical="top" wrapText="1"/>
    </xf>
    <xf numFmtId="0" fontId="17" fillId="7" borderId="0" xfId="21" applyFont="1" applyFill="1" applyAlignment="1">
      <alignment horizontal="center" wrapText="1"/>
    </xf>
    <xf numFmtId="0" fontId="21" fillId="11" borderId="37" xfId="21" applyFont="1" applyFill="1" applyBorder="1" applyAlignment="1">
      <alignment horizontal="left" vertical="top" wrapText="1"/>
    </xf>
    <xf numFmtId="0" fontId="21" fillId="12" borderId="37" xfId="21" applyFont="1" applyFill="1" applyBorder="1" applyAlignment="1">
      <alignment horizontal="left" vertical="top" wrapText="1"/>
    </xf>
    <xf numFmtId="0" fontId="21" fillId="7" borderId="0" xfId="21" applyFont="1" applyFill="1" applyAlignment="1">
      <alignment horizontal="right" vertical="top" wrapText="1"/>
    </xf>
    <xf numFmtId="0" fontId="19" fillId="8" borderId="37" xfId="21" applyFont="1" applyFill="1" applyBorder="1" applyAlignment="1">
      <alignment horizontal="left" vertical="top" wrapText="1"/>
    </xf>
    <xf numFmtId="0" fontId="17" fillId="7" borderId="37" xfId="21" applyFont="1" applyFill="1" applyBorder="1" applyAlignment="1">
      <alignment horizontal="left" vertical="top" wrapText="1"/>
    </xf>
    <xf numFmtId="0" fontId="20" fillId="7" borderId="37" xfId="21" applyFont="1" applyFill="1" applyBorder="1" applyAlignment="1">
      <alignment horizontal="left" vertical="top" wrapText="1"/>
    </xf>
    <xf numFmtId="0" fontId="17" fillId="7" borderId="0" xfId="21" applyFont="1" applyFill="1" applyAlignment="1">
      <alignment horizontal="left" vertical="top" wrapText="1"/>
    </xf>
    <xf numFmtId="0" fontId="17" fillId="7" borderId="0" xfId="21" applyFont="1" applyFill="1" applyAlignment="1">
      <alignment horizontal="center" vertical="top" wrapText="1"/>
    </xf>
    <xf numFmtId="0" fontId="9" fillId="5" borderId="30" xfId="7" applyFont="1" applyFill="1" applyBorder="1" applyAlignment="1">
      <alignment horizontal="center" vertical="center"/>
    </xf>
    <xf numFmtId="0" fontId="9" fillId="5" borderId="40" xfId="7" applyFont="1" applyFill="1" applyBorder="1" applyAlignment="1">
      <alignment horizontal="center" vertical="center"/>
    </xf>
    <xf numFmtId="0" fontId="9" fillId="5" borderId="31" xfId="7" applyFont="1" applyFill="1" applyBorder="1" applyAlignment="1">
      <alignment horizontal="center" vertical="center"/>
    </xf>
    <xf numFmtId="0" fontId="9" fillId="5" borderId="32" xfId="7" applyFont="1" applyFill="1" applyBorder="1" applyAlignment="1">
      <alignment horizontal="center" vertical="center"/>
    </xf>
    <xf numFmtId="49" fontId="13" fillId="6" borderId="21" xfId="7" applyNumberFormat="1" applyFont="1" applyFill="1" applyBorder="1" applyAlignment="1">
      <alignment horizontal="center" vertical="center" wrapText="1"/>
    </xf>
    <xf numFmtId="49" fontId="13" fillId="6" borderId="22" xfId="7" applyNumberFormat="1" applyFont="1" applyFill="1" applyBorder="1" applyAlignment="1">
      <alignment horizontal="center" vertical="center" wrapText="1"/>
    </xf>
    <xf numFmtId="0" fontId="13" fillId="6" borderId="23" xfId="7" applyFont="1" applyFill="1" applyBorder="1" applyAlignment="1">
      <alignment horizontal="center" vertical="center" wrapText="1"/>
    </xf>
    <xf numFmtId="0" fontId="13" fillId="6" borderId="25" xfId="7" applyFont="1" applyFill="1" applyBorder="1" applyAlignment="1">
      <alignment horizontal="center" vertical="center" wrapText="1"/>
    </xf>
    <xf numFmtId="0" fontId="13" fillId="6" borderId="24" xfId="7" applyFont="1" applyFill="1" applyBorder="1" applyAlignment="1">
      <alignment horizontal="center" vertical="center" wrapText="1"/>
    </xf>
    <xf numFmtId="0" fontId="22" fillId="7" borderId="0" xfId="21" applyFont="1" applyFill="1" applyAlignment="1">
      <alignment horizontal="center" vertical="center" wrapText="1"/>
    </xf>
    <xf numFmtId="0" fontId="23" fillId="0" borderId="0" xfId="21" applyFont="1" applyAlignment="1">
      <alignment horizontal="center" vertical="center"/>
    </xf>
    <xf numFmtId="0" fontId="5" fillId="0" borderId="36" xfId="23" applyNumberFormat="1" applyFont="1" applyFill="1" applyBorder="1" applyAlignment="1" applyProtection="1">
      <alignment horizontal="left" wrapText="1"/>
    </xf>
    <xf numFmtId="0" fontId="5" fillId="0" borderId="33" xfId="23" applyNumberFormat="1" applyFont="1" applyFill="1" applyBorder="1" applyAlignment="1" applyProtection="1">
      <alignment horizontal="left" wrapText="1"/>
    </xf>
    <xf numFmtId="0" fontId="5" fillId="0" borderId="12" xfId="23" applyNumberFormat="1" applyFont="1" applyFill="1" applyBorder="1" applyAlignment="1" applyProtection="1">
      <alignment horizontal="left" wrapText="1"/>
    </xf>
    <xf numFmtId="0" fontId="4" fillId="0" borderId="1" xfId="22" applyFont="1" applyBorder="1" applyAlignment="1" applyProtection="1">
      <alignment horizontal="left" vertical="top"/>
    </xf>
    <xf numFmtId="164" fontId="5" fillId="10" borderId="1" xfId="23" applyFont="1" applyFill="1" applyBorder="1" applyAlignment="1" applyProtection="1">
      <alignment horizontal="left"/>
      <protection locked="0"/>
    </xf>
    <xf numFmtId="0" fontId="2" fillId="0" borderId="1" xfId="6" applyFont="1" applyFill="1" applyBorder="1" applyAlignment="1" applyProtection="1">
      <alignment horizontal="center" vertical="top" wrapText="1"/>
    </xf>
    <xf numFmtId="0" fontId="5" fillId="0" borderId="1" xfId="6" applyFont="1" applyFill="1" applyBorder="1" applyAlignment="1" applyProtection="1">
      <alignment horizontal="left" wrapText="1"/>
    </xf>
    <xf numFmtId="10" fontId="5" fillId="10" borderId="1" xfId="6" applyNumberFormat="1" applyFont="1" applyFill="1" applyBorder="1" applyAlignment="1" applyProtection="1">
      <alignment horizontal="center"/>
      <protection locked="0"/>
    </xf>
    <xf numFmtId="0" fontId="5" fillId="0" borderId="1" xfId="6" applyFont="1" applyFill="1" applyBorder="1" applyAlignment="1" applyProtection="1">
      <alignment horizontal="left"/>
    </xf>
    <xf numFmtId="0" fontId="6" fillId="0" borderId="1" xfId="6" applyFont="1" applyBorder="1" applyAlignment="1" applyProtection="1">
      <alignment horizontal="center" vertical="center"/>
    </xf>
    <xf numFmtId="4" fontId="6" fillId="0" borderId="1" xfId="6" applyNumberFormat="1" applyFont="1" applyFill="1" applyBorder="1" applyAlignment="1" applyProtection="1">
      <alignment horizontal="center" vertical="center" wrapText="1"/>
    </xf>
    <xf numFmtId="0" fontId="6" fillId="0" borderId="1" xfId="6" applyFont="1" applyFill="1" applyBorder="1" applyAlignment="1" applyProtection="1">
      <alignment horizontal="center" vertical="center"/>
    </xf>
    <xf numFmtId="0" fontId="4" fillId="0" borderId="1" xfId="6" applyFont="1" applyFill="1" applyBorder="1" applyAlignment="1" applyProtection="1">
      <alignment horizontal="center" vertical="center"/>
    </xf>
    <xf numFmtId="0" fontId="26" fillId="0" borderId="0" xfId="6" applyFont="1" applyAlignment="1" applyProtection="1">
      <alignment horizontal="center" vertical="top" wrapText="1"/>
    </xf>
    <xf numFmtId="0" fontId="2" fillId="0" borderId="1" xfId="6" applyFont="1" applyBorder="1" applyAlignment="1" applyProtection="1">
      <alignment horizontal="left" vertical="center" wrapText="1"/>
    </xf>
    <xf numFmtId="0" fontId="2" fillId="0" borderId="1" xfId="6" applyFont="1" applyBorder="1" applyAlignment="1" applyProtection="1">
      <alignment horizontal="left" vertical="center"/>
    </xf>
    <xf numFmtId="0" fontId="34" fillId="0" borderId="1" xfId="6" applyFont="1" applyBorder="1" applyAlignment="1" applyProtection="1">
      <alignment horizontal="center" vertical="center" wrapText="1"/>
    </xf>
    <xf numFmtId="0" fontId="28" fillId="0" borderId="0" xfId="6" applyFont="1" applyBorder="1" applyAlignment="1" applyProtection="1">
      <alignment horizontal="left" vertical="center" wrapText="1"/>
    </xf>
    <xf numFmtId="2" fontId="29" fillId="0" borderId="35" xfId="6" applyNumberFormat="1" applyFont="1" applyFill="1" applyBorder="1" applyAlignment="1" applyProtection="1">
      <alignment horizontal="center" vertical="center"/>
    </xf>
    <xf numFmtId="0" fontId="31" fillId="4" borderId="0" xfId="6" applyFont="1" applyFill="1" applyAlignment="1" applyProtection="1">
      <alignment horizontal="left" vertical="center" indent="1"/>
    </xf>
    <xf numFmtId="0" fontId="2" fillId="4" borderId="0" xfId="6" applyFont="1" applyFill="1" applyBorder="1" applyAlignment="1" applyProtection="1">
      <alignment horizontal="center" vertical="center"/>
    </xf>
    <xf numFmtId="0" fontId="32" fillId="4" borderId="0" xfId="0" applyFont="1" applyFill="1" applyBorder="1" applyAlignment="1" applyProtection="1">
      <alignment horizontal="right" vertical="center"/>
    </xf>
    <xf numFmtId="0" fontId="33" fillId="4" borderId="0" xfId="0" applyFont="1" applyFill="1" applyBorder="1" applyAlignment="1" applyProtection="1">
      <alignment horizontal="center"/>
    </xf>
    <xf numFmtId="0" fontId="32" fillId="4" borderId="0" xfId="0" quotePrefix="1" applyFont="1" applyFill="1" applyBorder="1" applyAlignment="1" applyProtection="1">
      <alignment horizontal="left" vertical="center"/>
    </xf>
    <xf numFmtId="0" fontId="32" fillId="4" borderId="0" xfId="0" applyFont="1" applyFill="1" applyBorder="1" applyAlignment="1" applyProtection="1">
      <alignment horizontal="left" vertical="center"/>
    </xf>
    <xf numFmtId="0" fontId="32" fillId="4" borderId="0" xfId="0" applyFont="1" applyFill="1" applyBorder="1" applyAlignment="1" applyProtection="1">
      <alignment horizontal="center" vertical="top"/>
    </xf>
    <xf numFmtId="49" fontId="2" fillId="10" borderId="18" xfId="6" applyNumberFormat="1" applyFont="1" applyFill="1" applyBorder="1" applyAlignment="1" applyProtection="1">
      <alignment horizontal="left" vertical="top" wrapText="1"/>
      <protection locked="0"/>
    </xf>
    <xf numFmtId="49" fontId="2" fillId="10" borderId="19" xfId="6" applyNumberFormat="1" applyFont="1" applyFill="1" applyBorder="1" applyAlignment="1" applyProtection="1">
      <alignment horizontal="left" vertical="top" wrapText="1"/>
      <protection locked="0"/>
    </xf>
    <xf numFmtId="49" fontId="2" fillId="10" borderId="11" xfId="6" applyNumberFormat="1" applyFont="1" applyFill="1" applyBorder="1" applyAlignment="1" applyProtection="1">
      <alignment horizontal="left" vertical="top" wrapText="1"/>
      <protection locked="0"/>
    </xf>
    <xf numFmtId="169" fontId="2" fillId="4" borderId="33" xfId="6" applyNumberFormat="1" applyFont="1" applyFill="1" applyBorder="1" applyAlignment="1" applyProtection="1">
      <alignment horizontal="left"/>
    </xf>
    <xf numFmtId="170" fontId="2" fillId="4" borderId="33" xfId="6" applyNumberFormat="1" applyFont="1" applyFill="1" applyBorder="1" applyAlignment="1" applyProtection="1">
      <alignment horizontal="left"/>
    </xf>
    <xf numFmtId="0" fontId="4" fillId="4" borderId="0" xfId="6" applyFont="1" applyFill="1" applyBorder="1" applyAlignment="1" applyProtection="1">
      <alignment horizontal="left" vertical="center"/>
    </xf>
    <xf numFmtId="0" fontId="6" fillId="4" borderId="0" xfId="6" applyFont="1" applyFill="1" applyBorder="1" applyAlignment="1" applyProtection="1">
      <alignment horizontal="left" vertical="center"/>
    </xf>
    <xf numFmtId="169" fontId="2" fillId="4" borderId="0" xfId="6" applyNumberFormat="1" applyFont="1" applyFill="1" applyBorder="1" applyAlignment="1" applyProtection="1">
      <alignment horizontal="left"/>
    </xf>
    <xf numFmtId="0" fontId="2" fillId="4" borderId="35" xfId="6" applyFont="1" applyFill="1" applyBorder="1" applyAlignment="1" applyProtection="1">
      <alignment horizontal="center" vertical="center"/>
    </xf>
    <xf numFmtId="49" fontId="2" fillId="4" borderId="0" xfId="6" applyNumberFormat="1" applyFont="1" applyFill="1" applyBorder="1" applyAlignment="1" applyProtection="1">
      <alignment horizontal="left"/>
      <protection locked="0"/>
    </xf>
    <xf numFmtId="0" fontId="17" fillId="7" borderId="37" xfId="21" applyFont="1" applyFill="1" applyBorder="1" applyAlignment="1">
      <alignment horizontal="right" vertical="top" wrapText="1"/>
    </xf>
    <xf numFmtId="0" fontId="17" fillId="7" borderId="37" xfId="21" applyFont="1" applyFill="1" applyBorder="1" applyAlignment="1">
      <alignment horizontal="center" vertical="top" wrapText="1"/>
    </xf>
  </cellXfs>
  <cellStyles count="24">
    <cellStyle name="Excel Built-in Normal 2" xfId="4" xr:uid="{00000000-0005-0000-0000-000000000000}"/>
    <cellStyle name="Moeda 2" xfId="3" xr:uid="{00000000-0005-0000-0000-000001000000}"/>
    <cellStyle name="Moeda 2 2" xfId="10" xr:uid="{00000000-0005-0000-0000-000002000000}"/>
    <cellStyle name="Moeda 2 3" xfId="14" xr:uid="{00000000-0005-0000-0000-000003000000}"/>
    <cellStyle name="Moeda 2 3 2" xfId="20" xr:uid="{00000000-0005-0000-0000-000004000000}"/>
    <cellStyle name="Moeda 2 4" xfId="19" xr:uid="{00000000-0005-0000-0000-000005000000}"/>
    <cellStyle name="Moeda 3" xfId="17" xr:uid="{00000000-0005-0000-0000-000006000000}"/>
    <cellStyle name="Moeda 4" xfId="16" xr:uid="{00000000-0005-0000-0000-000007000000}"/>
    <cellStyle name="Moeda_Composicao BDI v2.1" xfId="23" xr:uid="{00000000-0005-0000-0000-000008000000}"/>
    <cellStyle name="Normal" xfId="0" builtinId="0"/>
    <cellStyle name="Normal 2" xfId="6" xr:uid="{00000000-0005-0000-0000-00000A000000}"/>
    <cellStyle name="Normal 2 2" xfId="8" xr:uid="{00000000-0005-0000-0000-00000B000000}"/>
    <cellStyle name="Normal 2 3" xfId="13" xr:uid="{00000000-0005-0000-0000-00000C000000}"/>
    <cellStyle name="Normal 3" xfId="5" xr:uid="{00000000-0005-0000-0000-00000D000000}"/>
    <cellStyle name="Normal 4" xfId="15" xr:uid="{00000000-0005-0000-0000-00000E000000}"/>
    <cellStyle name="Normal 5" xfId="21" xr:uid="{00000000-0005-0000-0000-00000F000000}"/>
    <cellStyle name="Normal_FICHA DE VERIFICAÇÃO PRELIMINAR - Plano R" xfId="22" xr:uid="{00000000-0005-0000-0000-000010000000}"/>
    <cellStyle name="Normal_Volumes para galeria" xfId="7" xr:uid="{00000000-0005-0000-0000-000011000000}"/>
    <cellStyle name="Porcentagem 2" xfId="2" xr:uid="{00000000-0005-0000-0000-000012000000}"/>
    <cellStyle name="Porcentagem 2 2" xfId="9" xr:uid="{00000000-0005-0000-0000-000013000000}"/>
    <cellStyle name="Porcentagem 4" xfId="1" xr:uid="{00000000-0005-0000-0000-000014000000}"/>
    <cellStyle name="Separador de milhares 2" xfId="11" xr:uid="{00000000-0005-0000-0000-000015000000}"/>
    <cellStyle name="Separador de milhares 2 2" xfId="12" xr:uid="{00000000-0005-0000-0000-000016000000}"/>
    <cellStyle name="Vírgula 2" xfId="18" xr:uid="{00000000-0005-0000-0000-000017000000}"/>
  </cellStyles>
  <dxfs count="9">
    <dxf>
      <font>
        <color theme="0"/>
      </font>
      <fill>
        <patternFill patternType="none">
          <bgColor indexed="65"/>
        </patternFill>
      </fill>
    </dxf>
    <dxf>
      <font>
        <color theme="0"/>
      </font>
      <fill>
        <patternFill>
          <bgColor theme="0"/>
        </patternFill>
      </fill>
      <border>
        <left/>
        <right/>
        <top/>
        <bottom/>
      </border>
    </dxf>
    <dxf>
      <fill>
        <patternFill>
          <bgColor rgb="FFFFFF9E"/>
        </patternFill>
      </fill>
    </dxf>
    <dxf>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font>
        <b/>
        <i val="0"/>
      </font>
      <fill>
        <patternFill>
          <bgColor theme="0" tint="-0.14996795556505021"/>
        </patternFill>
      </fill>
    </dxf>
    <dxf>
      <font>
        <condense val="0"/>
        <extend val="0"/>
        <color indexed="17"/>
      </font>
      <border>
        <left style="thin">
          <color indexed="64"/>
        </left>
        <right style="thin">
          <color indexed="64"/>
        </right>
        <top style="thin">
          <color indexed="64"/>
        </top>
        <bottom style="thin">
          <color indexed="64"/>
        </bottom>
      </border>
    </dxf>
    <dxf>
      <font>
        <condense val="0"/>
        <extend val="0"/>
        <color indexed="10"/>
      </font>
      <border>
        <left style="thin">
          <color indexed="64"/>
        </left>
        <right style="thin">
          <color indexed="64"/>
        </right>
        <top style="thin">
          <color indexed="64"/>
        </top>
        <bottom style="thin">
          <color indexed="64"/>
        </bottom>
      </border>
    </dxf>
    <dxf>
      <fill>
        <patternFill>
          <bgColor rgb="FFFFFF9E"/>
        </patternFill>
      </fill>
    </dxf>
  </dxfs>
  <tableStyles count="0" defaultTableStyle="TableStyleMedium2" defaultPivotStyle="PivotStyleLight16"/>
  <colors>
    <mruColors>
      <color rgb="FFFFEBEB"/>
      <color rgb="FFFFFBFB"/>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5</xdr:col>
      <xdr:colOff>904875</xdr:colOff>
      <xdr:row>0</xdr:row>
      <xdr:rowOff>0</xdr:rowOff>
    </xdr:from>
    <xdr:ext cx="1862666" cy="1127567"/>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2950" y="0"/>
          <a:ext cx="1862666" cy="1127567"/>
        </a:xfrm>
        <a:prstGeom prst="rect">
          <a:avLst/>
        </a:prstGeom>
      </xdr:spPr>
    </xdr:pic>
    <xdr:clientData/>
  </xdr:oneCellAnchor>
  <xdr:twoCellAnchor>
    <xdr:from>
      <xdr:col>1</xdr:col>
      <xdr:colOff>0</xdr:colOff>
      <xdr:row>89</xdr:row>
      <xdr:rowOff>0</xdr:rowOff>
    </xdr:from>
    <xdr:to>
      <xdr:col>3</xdr:col>
      <xdr:colOff>1247775</xdr:colOff>
      <xdr:row>92</xdr:row>
      <xdr:rowOff>133350</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762000" y="34175700"/>
          <a:ext cx="2762250"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BANCOS</a:t>
          </a:r>
        </a:p>
        <a:p>
          <a:r>
            <a:rPr lang="pt-BR" sz="1100"/>
            <a:t>SINAPI - 01/2020 - São Paulo</a:t>
          </a:r>
        </a:p>
        <a:p>
          <a:r>
            <a:rPr lang="pt-BR" sz="1100"/>
            <a:t>SEINFRA - 026 - Ceará</a:t>
          </a:r>
        </a:p>
        <a:p>
          <a:r>
            <a:rPr lang="pt-BR" sz="1100"/>
            <a:t>SIURB - 07/2019 - São Paulo</a:t>
          </a:r>
        </a:p>
        <a:p>
          <a:r>
            <a:rPr lang="pt-BR" sz="1100"/>
            <a:t>SIURB INFRA - 01/2019 - São Paulo</a:t>
          </a:r>
        </a:p>
        <a:p>
          <a:r>
            <a:rPr lang="pt-BR" sz="1100"/>
            <a:t>CPOS - 03/2020 - São Paulo</a:t>
          </a:r>
        </a:p>
        <a:p>
          <a:r>
            <a:rPr lang="pt-BR" sz="1100"/>
            <a:t>FDE - 01/2020 - São Paulo</a:t>
          </a:r>
        </a:p>
        <a:p>
          <a:r>
            <a:rPr lang="pt-BR" sz="1100"/>
            <a:t>SABESP  JUL</a:t>
          </a:r>
          <a:r>
            <a:rPr lang="pt-BR" sz="1100" baseline="0"/>
            <a:t> 19 - SAO PAULO</a:t>
          </a:r>
        </a:p>
        <a:p>
          <a:r>
            <a:rPr lang="pt-BR" sz="1100" baseline="0"/>
            <a:t>PREÇOS COM INDICE HM - EXTRAIDOS TABELA SABESP</a:t>
          </a:r>
        </a:p>
        <a:p>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628650</xdr:colOff>
      <xdr:row>0</xdr:row>
      <xdr:rowOff>142875</xdr:rowOff>
    </xdr:from>
    <xdr:ext cx="1862666" cy="1127567"/>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48650" y="142875"/>
          <a:ext cx="1862666" cy="11275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2971799</xdr:colOff>
      <xdr:row>0</xdr:row>
      <xdr:rowOff>142875</xdr:rowOff>
    </xdr:from>
    <xdr:to>
      <xdr:col>4</xdr:col>
      <xdr:colOff>4329640</xdr:colOff>
      <xdr:row>3</xdr:row>
      <xdr:rowOff>298096</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49" y="142875"/>
          <a:ext cx="1357841" cy="821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11</xdr:row>
      <xdr:rowOff>133350</xdr:rowOff>
    </xdr:from>
    <xdr:to>
      <xdr:col>15</xdr:col>
      <xdr:colOff>190500</xdr:colOff>
      <xdr:row>37</xdr:row>
      <xdr:rowOff>161925</xdr:rowOff>
    </xdr:to>
    <xdr:pic>
      <xdr:nvPicPr>
        <xdr:cNvPr id="2" name="Imagem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228850"/>
          <a:ext cx="10058400" cy="498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38</xdr:row>
      <xdr:rowOff>19050</xdr:rowOff>
    </xdr:from>
    <xdr:to>
      <xdr:col>15</xdr:col>
      <xdr:colOff>190500</xdr:colOff>
      <xdr:row>61</xdr:row>
      <xdr:rowOff>171450</xdr:rowOff>
    </xdr:to>
    <xdr:pic>
      <xdr:nvPicPr>
        <xdr:cNvPr id="3" name="Imagem 3">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7258050"/>
          <a:ext cx="10058400" cy="453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62</xdr:row>
      <xdr:rowOff>57150</xdr:rowOff>
    </xdr:from>
    <xdr:to>
      <xdr:col>15</xdr:col>
      <xdr:colOff>180975</xdr:colOff>
      <xdr:row>88</xdr:row>
      <xdr:rowOff>152400</xdr:rowOff>
    </xdr:to>
    <xdr:pic>
      <xdr:nvPicPr>
        <xdr:cNvPr id="4" name="Imagem 4">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11868150"/>
          <a:ext cx="10058400" cy="504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99</xdr:row>
      <xdr:rowOff>114300</xdr:rowOff>
    </xdr:from>
    <xdr:to>
      <xdr:col>15</xdr:col>
      <xdr:colOff>95250</xdr:colOff>
      <xdr:row>124</xdr:row>
      <xdr:rowOff>161925</xdr:rowOff>
    </xdr:to>
    <xdr:pic>
      <xdr:nvPicPr>
        <xdr:cNvPr id="5" name="Imagem 5">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2875" y="18983325"/>
          <a:ext cx="9896475" cy="481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gelfus\Marcos%20da%20Rocha%20Batista\Topografia\CORREGO%20ITAQUERA%20E%20ITAQUERUNA%20-%20QUEIROZ\TECLA-Planilha_cronograma_ALTERADO.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sta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gelfus\OR&#199;AMENTOS\PREFEITURA%20CORDEIR&#211;POLIS\AV.%20PRESIDENTE%20VARGAS\PROLONGAMENTO\051%20-%20O%20-%201694%20-%2020%20-%20001_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G Resumo"/>
      <sheetName val="PLANILHA PREÇOS E QTES"/>
      <sheetName val="Cronograma"/>
      <sheetName val="Resumo de serviços"/>
      <sheetName val="Composição de serviços Teorico"/>
      <sheetName val="PREÇ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intético"/>
    </sheetNames>
    <sheetDataSet>
      <sheetData sheetId="0">
        <row r="2">
          <cell r="A2" t="str">
            <v>Cliente: SAEE - Serviço Autônomo de Água e Esgoto de Cordeirópolis</v>
          </cell>
        </row>
        <row r="3">
          <cell r="A3" t="str">
            <v>Obra : ADUTORA DE ÁGUA BRUTA / ETA - CASCALHO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BDI (1)"/>
      <sheetName val="PO"/>
      <sheetName val="PLQ"/>
      <sheetName val="CFF"/>
      <sheetName val="BDI (2)"/>
    </sheetNames>
    <sheetDataSet>
      <sheetData sheetId="0">
        <row r="38">
          <cell r="C38" t="str">
            <v>Sim</v>
          </cell>
        </row>
        <row r="54">
          <cell r="B54" t="str">
            <v>Alexandre Rogério Gaino</v>
          </cell>
        </row>
        <row r="55">
          <cell r="B55" t="str">
            <v>Engenheiro Civil</v>
          </cell>
        </row>
        <row r="56">
          <cell r="A56" t="str">
            <v>CREA/CAU:</v>
          </cell>
          <cell r="B56" t="str">
            <v>5060435411</v>
          </cell>
        </row>
      </sheetData>
      <sheetData sheetId="1"/>
      <sheetData sheetId="2">
        <row r="202">
          <cell r="K202" t="str">
            <v>Cordeirópolis / SP</v>
          </cell>
        </row>
        <row r="205">
          <cell r="K205">
            <v>43566</v>
          </cell>
        </row>
      </sheetData>
      <sheetData sheetId="3"/>
      <sheetData sheetId="4"/>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1"/>
  <sheetViews>
    <sheetView tabSelected="1" showOutlineSymbols="0" showWhiteSpace="0" topLeftCell="A82" workbookViewId="0">
      <selection activeCell="A88" sqref="A88:C88"/>
    </sheetView>
  </sheetViews>
  <sheetFormatPr defaultRowHeight="14.25" x14ac:dyDescent="0.2"/>
  <cols>
    <col min="1" max="2" width="11.42578125" style="138" bestFit="1" customWidth="1"/>
    <col min="3" max="3" width="11.28515625" style="138" bestFit="1" customWidth="1"/>
    <col min="4" max="4" width="68.5703125" style="138" bestFit="1" customWidth="1"/>
    <col min="5" max="5" width="9.140625" style="138" bestFit="1" customWidth="1"/>
    <col min="6" max="10" width="14.85546875" style="138" bestFit="1" customWidth="1"/>
    <col min="11" max="16384" width="9.140625" style="138"/>
  </cols>
  <sheetData>
    <row r="1" spans="1:9" ht="15.75" x14ac:dyDescent="0.2">
      <c r="A1" s="85" t="s">
        <v>397</v>
      </c>
    </row>
    <row r="2" spans="1:9" ht="15.75" x14ac:dyDescent="0.2">
      <c r="A2" s="85" t="s">
        <v>328</v>
      </c>
    </row>
    <row r="3" spans="1:9" ht="15.75" x14ac:dyDescent="0.2">
      <c r="A3" s="85" t="s">
        <v>327</v>
      </c>
    </row>
    <row r="4" spans="1:9" ht="15.75" x14ac:dyDescent="0.2">
      <c r="A4" s="85" t="s">
        <v>329</v>
      </c>
    </row>
    <row r="5" spans="1:9" ht="15.75" x14ac:dyDescent="0.2">
      <c r="A5" s="85" t="s">
        <v>330</v>
      </c>
    </row>
    <row r="7" spans="1:9" ht="15" x14ac:dyDescent="0.25">
      <c r="A7" s="162" t="s">
        <v>264</v>
      </c>
      <c r="B7" s="158"/>
      <c r="C7" s="158"/>
      <c r="D7" s="158"/>
      <c r="E7" s="158"/>
      <c r="F7" s="158"/>
      <c r="G7" s="158"/>
      <c r="H7" s="158"/>
      <c r="I7" s="158"/>
    </row>
    <row r="8" spans="1:9" ht="30" customHeight="1" x14ac:dyDescent="0.2">
      <c r="A8" s="52" t="s">
        <v>7</v>
      </c>
      <c r="B8" s="139" t="s">
        <v>56</v>
      </c>
      <c r="C8" s="52" t="s">
        <v>265</v>
      </c>
      <c r="D8" s="52" t="s">
        <v>55</v>
      </c>
      <c r="E8" s="53" t="s">
        <v>76</v>
      </c>
      <c r="F8" s="139" t="s">
        <v>77</v>
      </c>
      <c r="G8" s="139" t="s">
        <v>266</v>
      </c>
      <c r="H8" s="139" t="s">
        <v>267</v>
      </c>
      <c r="I8" s="139" t="s">
        <v>268</v>
      </c>
    </row>
    <row r="9" spans="1:9" ht="24" customHeight="1" x14ac:dyDescent="0.2">
      <c r="A9" s="54" t="s">
        <v>78</v>
      </c>
      <c r="B9" s="54"/>
      <c r="C9" s="54"/>
      <c r="D9" s="54" t="s">
        <v>0</v>
      </c>
      <c r="E9" s="54"/>
      <c r="F9" s="140"/>
      <c r="G9" s="54"/>
      <c r="H9" s="54"/>
      <c r="I9" s="63">
        <v>17301.98</v>
      </c>
    </row>
    <row r="10" spans="1:9" ht="24" customHeight="1" x14ac:dyDescent="0.2">
      <c r="A10" s="56" t="s">
        <v>79</v>
      </c>
      <c r="B10" s="58" t="s">
        <v>269</v>
      </c>
      <c r="C10" s="56" t="s">
        <v>2</v>
      </c>
      <c r="D10" s="56" t="s">
        <v>80</v>
      </c>
      <c r="E10" s="57" t="s">
        <v>81</v>
      </c>
      <c r="F10" s="133">
        <v>6</v>
      </c>
      <c r="G10" s="64">
        <v>407.21</v>
      </c>
      <c r="H10" s="64">
        <f>ROUND(G10 * (1 + 28.68 / 100), 2)</f>
        <v>524</v>
      </c>
      <c r="I10" s="64">
        <f>ROUND(F10 * H10, 2)</f>
        <v>3144</v>
      </c>
    </row>
    <row r="11" spans="1:9" ht="36" customHeight="1" x14ac:dyDescent="0.2">
      <c r="A11" s="56" t="s">
        <v>82</v>
      </c>
      <c r="B11" s="58" t="s">
        <v>270</v>
      </c>
      <c r="C11" s="56" t="s">
        <v>2</v>
      </c>
      <c r="D11" s="56" t="s">
        <v>57</v>
      </c>
      <c r="E11" s="57" t="s">
        <v>81</v>
      </c>
      <c r="F11" s="133">
        <v>4</v>
      </c>
      <c r="G11" s="64">
        <v>564.04</v>
      </c>
      <c r="H11" s="64">
        <f>ROUND(G11 * (1 + 28.68 / 100), 2)</f>
        <v>725.81</v>
      </c>
      <c r="I11" s="64">
        <f>ROUND(F11 * H11, 2)</f>
        <v>2903.24</v>
      </c>
    </row>
    <row r="12" spans="1:9" ht="24" customHeight="1" x14ac:dyDescent="0.2">
      <c r="A12" s="56" t="s">
        <v>83</v>
      </c>
      <c r="B12" s="58" t="s">
        <v>271</v>
      </c>
      <c r="C12" s="56" t="s">
        <v>2</v>
      </c>
      <c r="D12" s="56" t="s">
        <v>84</v>
      </c>
      <c r="E12" s="57" t="s">
        <v>6</v>
      </c>
      <c r="F12" s="133">
        <v>200</v>
      </c>
      <c r="G12" s="64">
        <v>2.71</v>
      </c>
      <c r="H12" s="64">
        <f>ROUND(G12 * (1 + 28.68 / 100), 2)</f>
        <v>3.49</v>
      </c>
      <c r="I12" s="64">
        <f>ROUND(F12 * H12, 2)</f>
        <v>698</v>
      </c>
    </row>
    <row r="13" spans="1:9" ht="24" customHeight="1" x14ac:dyDescent="0.2">
      <c r="A13" s="56" t="s">
        <v>85</v>
      </c>
      <c r="B13" s="58" t="s">
        <v>272</v>
      </c>
      <c r="C13" s="56" t="s">
        <v>2</v>
      </c>
      <c r="D13" s="56" t="s">
        <v>53</v>
      </c>
      <c r="E13" s="57" t="s">
        <v>81</v>
      </c>
      <c r="F13" s="133">
        <v>24</v>
      </c>
      <c r="G13" s="64">
        <v>54.21</v>
      </c>
      <c r="H13" s="64">
        <f>ROUND(G13 * (1 + 28.68 / 100), 2)</f>
        <v>69.760000000000005</v>
      </c>
      <c r="I13" s="64">
        <f>ROUND(F13 * H13, 2)</f>
        <v>1674.24</v>
      </c>
    </row>
    <row r="14" spans="1:9" ht="24" customHeight="1" x14ac:dyDescent="0.2">
      <c r="A14" s="56" t="s">
        <v>86</v>
      </c>
      <c r="B14" s="58" t="s">
        <v>273</v>
      </c>
      <c r="C14" s="56" t="s">
        <v>2</v>
      </c>
      <c r="D14" s="56" t="s">
        <v>87</v>
      </c>
      <c r="E14" s="57" t="s">
        <v>6</v>
      </c>
      <c r="F14" s="133">
        <v>2090</v>
      </c>
      <c r="G14" s="64">
        <v>3.3</v>
      </c>
      <c r="H14" s="64">
        <f>ROUND(G14 * (1 + 28.68 / 100), 2)</f>
        <v>4.25</v>
      </c>
      <c r="I14" s="64">
        <f>ROUND(F14 * H14, 2)</f>
        <v>8882.5</v>
      </c>
    </row>
    <row r="15" spans="1:9" ht="24" customHeight="1" x14ac:dyDescent="0.2">
      <c r="A15" s="54" t="s">
        <v>89</v>
      </c>
      <c r="B15" s="54"/>
      <c r="C15" s="54"/>
      <c r="D15" s="54" t="s">
        <v>37</v>
      </c>
      <c r="E15" s="54"/>
      <c r="F15" s="132"/>
      <c r="G15" s="54"/>
      <c r="H15" s="54"/>
      <c r="I15" s="63">
        <v>38267.25</v>
      </c>
    </row>
    <row r="16" spans="1:9" ht="24" customHeight="1" x14ac:dyDescent="0.2">
      <c r="A16" s="56" t="s">
        <v>90</v>
      </c>
      <c r="B16" s="58" t="s">
        <v>274</v>
      </c>
      <c r="C16" s="56" t="s">
        <v>2</v>
      </c>
      <c r="D16" s="56" t="s">
        <v>91</v>
      </c>
      <c r="E16" s="57" t="s">
        <v>92</v>
      </c>
      <c r="F16" s="133">
        <v>3</v>
      </c>
      <c r="G16" s="64">
        <v>6333.75</v>
      </c>
      <c r="H16" s="64">
        <f>ROUND(G16 * (1 + 28.68 / 100), 2)</f>
        <v>8150.27</v>
      </c>
      <c r="I16" s="64">
        <f>ROUND(F16 * H16, 2)</f>
        <v>24450.81</v>
      </c>
    </row>
    <row r="17" spans="1:9" ht="24" customHeight="1" x14ac:dyDescent="0.2">
      <c r="A17" s="56" t="s">
        <v>94</v>
      </c>
      <c r="B17" s="58" t="s">
        <v>275</v>
      </c>
      <c r="C17" s="56" t="s">
        <v>2</v>
      </c>
      <c r="D17" s="56" t="s">
        <v>52</v>
      </c>
      <c r="E17" s="57" t="s">
        <v>5</v>
      </c>
      <c r="F17" s="133">
        <v>132</v>
      </c>
      <c r="G17" s="64">
        <v>81.34</v>
      </c>
      <c r="H17" s="64">
        <f>ROUND(G17 * (1 + 28.68 / 100), 2)</f>
        <v>104.67</v>
      </c>
      <c r="I17" s="64">
        <f>ROUND(F17 * H17, 2)</f>
        <v>13816.44</v>
      </c>
    </row>
    <row r="18" spans="1:9" ht="24" customHeight="1" x14ac:dyDescent="0.2">
      <c r="A18" s="54" t="s">
        <v>95</v>
      </c>
      <c r="B18" s="54"/>
      <c r="C18" s="54"/>
      <c r="D18" s="54" t="s">
        <v>96</v>
      </c>
      <c r="E18" s="54"/>
      <c r="F18" s="132"/>
      <c r="G18" s="54"/>
      <c r="H18" s="54"/>
      <c r="I18" s="63">
        <v>714073.12</v>
      </c>
    </row>
    <row r="19" spans="1:9" ht="24" customHeight="1" x14ac:dyDescent="0.2">
      <c r="A19" s="54" t="s">
        <v>97</v>
      </c>
      <c r="B19" s="54"/>
      <c r="C19" s="54"/>
      <c r="D19" s="54" t="s">
        <v>58</v>
      </c>
      <c r="E19" s="54"/>
      <c r="F19" s="132"/>
      <c r="G19" s="54"/>
      <c r="H19" s="54"/>
      <c r="I19" s="63">
        <v>159888.63</v>
      </c>
    </row>
    <row r="20" spans="1:9" ht="24" customHeight="1" x14ac:dyDescent="0.2">
      <c r="A20" s="56" t="s">
        <v>98</v>
      </c>
      <c r="B20" s="58" t="s">
        <v>276</v>
      </c>
      <c r="C20" s="56" t="s">
        <v>9</v>
      </c>
      <c r="D20" s="56" t="s">
        <v>99</v>
      </c>
      <c r="E20" s="57" t="s">
        <v>100</v>
      </c>
      <c r="F20" s="133">
        <v>3804</v>
      </c>
      <c r="G20" s="64">
        <v>3.69</v>
      </c>
      <c r="H20" s="64">
        <f>ROUND(G20 * (1 + 28.68 / 100), 2)</f>
        <v>4.75</v>
      </c>
      <c r="I20" s="64">
        <f>ROUND(F20 * H20, 2)</f>
        <v>18069</v>
      </c>
    </row>
    <row r="21" spans="1:9" ht="36" customHeight="1" x14ac:dyDescent="0.2">
      <c r="A21" s="56" t="s">
        <v>101</v>
      </c>
      <c r="B21" s="58" t="s">
        <v>277</v>
      </c>
      <c r="C21" s="56" t="s">
        <v>9</v>
      </c>
      <c r="D21" s="56" t="s">
        <v>102</v>
      </c>
      <c r="E21" s="57" t="s">
        <v>81</v>
      </c>
      <c r="F21" s="133">
        <v>1978.08</v>
      </c>
      <c r="G21" s="64">
        <v>15.66</v>
      </c>
      <c r="H21" s="64">
        <f>ROUND(G21 * (1 + 28.68 / 100), 2)</f>
        <v>20.149999999999999</v>
      </c>
      <c r="I21" s="64">
        <f>ROUND(F21 * H21, 2)</f>
        <v>39858.31</v>
      </c>
    </row>
    <row r="22" spans="1:9" ht="48" customHeight="1" x14ac:dyDescent="0.2">
      <c r="A22" s="56" t="s">
        <v>103</v>
      </c>
      <c r="B22" s="58" t="s">
        <v>278</v>
      </c>
      <c r="C22" s="56" t="s">
        <v>2</v>
      </c>
      <c r="D22" s="56" t="s">
        <v>104</v>
      </c>
      <c r="E22" s="57" t="s">
        <v>81</v>
      </c>
      <c r="F22" s="133">
        <v>1319.57</v>
      </c>
      <c r="G22" s="64">
        <v>30.79</v>
      </c>
      <c r="H22" s="64">
        <f>ROUND(G22 * (1 + 28.68 / 100), 2)</f>
        <v>39.619999999999997</v>
      </c>
      <c r="I22" s="64">
        <f>ROUND(F22 * H22, 2)</f>
        <v>52281.36</v>
      </c>
    </row>
    <row r="23" spans="1:9" ht="36" customHeight="1" x14ac:dyDescent="0.2">
      <c r="A23" s="56" t="s">
        <v>105</v>
      </c>
      <c r="B23" s="58" t="s">
        <v>279</v>
      </c>
      <c r="C23" s="56" t="s">
        <v>2</v>
      </c>
      <c r="D23" s="56" t="s">
        <v>106</v>
      </c>
      <c r="E23" s="57" t="s">
        <v>107</v>
      </c>
      <c r="F23" s="133">
        <v>3198.79</v>
      </c>
      <c r="G23" s="64">
        <v>9.86</v>
      </c>
      <c r="H23" s="64">
        <f>ROUND(G23 * (1 + 28.68 / 100), 2)</f>
        <v>12.69</v>
      </c>
      <c r="I23" s="64">
        <f>ROUND(F23 * H23, 2)</f>
        <v>40592.65</v>
      </c>
    </row>
    <row r="24" spans="1:9" ht="36" customHeight="1" x14ac:dyDescent="0.2">
      <c r="A24" s="56" t="s">
        <v>108</v>
      </c>
      <c r="B24" s="58" t="s">
        <v>280</v>
      </c>
      <c r="C24" s="56" t="s">
        <v>2</v>
      </c>
      <c r="D24" s="56" t="s">
        <v>109</v>
      </c>
      <c r="E24" s="57" t="s">
        <v>81</v>
      </c>
      <c r="F24" s="133">
        <v>2093.85</v>
      </c>
      <c r="G24" s="64">
        <v>3.37</v>
      </c>
      <c r="H24" s="64">
        <f>ROUND(G24 * (1 + 28.68 / 100), 2)</f>
        <v>4.34</v>
      </c>
      <c r="I24" s="64">
        <f>ROUND(F24 * H24, 2)</f>
        <v>9087.31</v>
      </c>
    </row>
    <row r="25" spans="1:9" ht="24" customHeight="1" x14ac:dyDescent="0.2">
      <c r="A25" s="54" t="s">
        <v>110</v>
      </c>
      <c r="B25" s="54"/>
      <c r="C25" s="54"/>
      <c r="D25" s="54" t="s">
        <v>42</v>
      </c>
      <c r="E25" s="54"/>
      <c r="F25" s="132"/>
      <c r="G25" s="54"/>
      <c r="H25" s="54"/>
      <c r="I25" s="63">
        <v>12873.46</v>
      </c>
    </row>
    <row r="26" spans="1:9" ht="48" customHeight="1" x14ac:dyDescent="0.2">
      <c r="A26" s="56" t="s">
        <v>111</v>
      </c>
      <c r="B26" s="58" t="s">
        <v>281</v>
      </c>
      <c r="C26" s="56" t="s">
        <v>2</v>
      </c>
      <c r="D26" s="56" t="s">
        <v>112</v>
      </c>
      <c r="E26" s="57" t="s">
        <v>8</v>
      </c>
      <c r="F26" s="133">
        <v>3</v>
      </c>
      <c r="G26" s="64">
        <v>2725.15</v>
      </c>
      <c r="H26" s="64">
        <f>ROUND(G26 * (1 + 28.68 / 100), 2)</f>
        <v>3506.72</v>
      </c>
      <c r="I26" s="64">
        <f>ROUND(F26 * H26, 2)</f>
        <v>10520.16</v>
      </c>
    </row>
    <row r="27" spans="1:9" ht="36" customHeight="1" x14ac:dyDescent="0.2">
      <c r="A27" s="56" t="s">
        <v>113</v>
      </c>
      <c r="B27" s="58" t="s">
        <v>282</v>
      </c>
      <c r="C27" s="56" t="s">
        <v>2</v>
      </c>
      <c r="D27" s="56" t="s">
        <v>115</v>
      </c>
      <c r="E27" s="57" t="s">
        <v>6</v>
      </c>
      <c r="F27" s="133">
        <v>0.9</v>
      </c>
      <c r="G27" s="64">
        <v>704.37</v>
      </c>
      <c r="H27" s="64">
        <f>ROUND(G27 * (1 + 28.68 / 100), 2)</f>
        <v>906.38</v>
      </c>
      <c r="I27" s="64">
        <f>ROUND(F27 * H27, 2)</f>
        <v>815.74</v>
      </c>
    </row>
    <row r="28" spans="1:9" ht="48" customHeight="1" x14ac:dyDescent="0.2">
      <c r="A28" s="56" t="s">
        <v>114</v>
      </c>
      <c r="B28" s="58" t="s">
        <v>283</v>
      </c>
      <c r="C28" s="56" t="s">
        <v>2</v>
      </c>
      <c r="D28" s="56" t="s">
        <v>116</v>
      </c>
      <c r="E28" s="57" t="s">
        <v>8</v>
      </c>
      <c r="F28" s="133">
        <v>3</v>
      </c>
      <c r="G28" s="64">
        <v>398.29</v>
      </c>
      <c r="H28" s="64">
        <f>ROUND(G28 * (1 + 28.68 / 100), 2)</f>
        <v>512.52</v>
      </c>
      <c r="I28" s="64">
        <f>ROUND(F28 * H28, 2)</f>
        <v>1537.56</v>
      </c>
    </row>
    <row r="29" spans="1:9" ht="24" customHeight="1" x14ac:dyDescent="0.2">
      <c r="A29" s="54" t="s">
        <v>117</v>
      </c>
      <c r="B29" s="54"/>
      <c r="C29" s="54"/>
      <c r="D29" s="54" t="s">
        <v>43</v>
      </c>
      <c r="E29" s="54"/>
      <c r="F29" s="132"/>
      <c r="G29" s="54"/>
      <c r="H29" s="54"/>
      <c r="I29" s="63">
        <v>505907.04</v>
      </c>
    </row>
    <row r="30" spans="1:9" ht="24" customHeight="1" x14ac:dyDescent="0.2">
      <c r="A30" s="56" t="s">
        <v>118</v>
      </c>
      <c r="B30" s="58" t="s">
        <v>284</v>
      </c>
      <c r="C30" s="56" t="s">
        <v>285</v>
      </c>
      <c r="D30" s="56" t="s">
        <v>120</v>
      </c>
      <c r="E30" s="57" t="s">
        <v>6</v>
      </c>
      <c r="F30" s="133">
        <v>2090</v>
      </c>
      <c r="G30" s="64">
        <v>13.49</v>
      </c>
      <c r="H30" s="64">
        <f t="shared" ref="H30:H73" si="0">ROUND(G30 * (1 + 28.68 / 100), 2)</f>
        <v>17.36</v>
      </c>
      <c r="I30" s="64">
        <f t="shared" ref="I30:I73" si="1">ROUND(F30 * H30, 2)</f>
        <v>36282.400000000001</v>
      </c>
    </row>
    <row r="31" spans="1:9" ht="24" customHeight="1" x14ac:dyDescent="0.2">
      <c r="A31" s="56" t="s">
        <v>119</v>
      </c>
      <c r="B31" s="58" t="s">
        <v>286</v>
      </c>
      <c r="C31" s="56" t="s">
        <v>285</v>
      </c>
      <c r="D31" s="56" t="s">
        <v>122</v>
      </c>
      <c r="E31" s="57" t="s">
        <v>6</v>
      </c>
      <c r="F31" s="133">
        <v>1.5</v>
      </c>
      <c r="G31" s="64">
        <v>8.5299999999999994</v>
      </c>
      <c r="H31" s="64">
        <f t="shared" si="0"/>
        <v>10.98</v>
      </c>
      <c r="I31" s="64">
        <f t="shared" si="1"/>
        <v>16.47</v>
      </c>
    </row>
    <row r="32" spans="1:9" ht="24" customHeight="1" x14ac:dyDescent="0.2">
      <c r="A32" s="56" t="s">
        <v>121</v>
      </c>
      <c r="B32" s="58" t="s">
        <v>407</v>
      </c>
      <c r="C32" s="56" t="s">
        <v>2</v>
      </c>
      <c r="D32" s="56" t="s">
        <v>408</v>
      </c>
      <c r="E32" s="57" t="s">
        <v>8</v>
      </c>
      <c r="F32" s="133">
        <v>3</v>
      </c>
      <c r="G32" s="64">
        <v>86.72</v>
      </c>
      <c r="H32" s="64">
        <f t="shared" si="0"/>
        <v>111.59</v>
      </c>
      <c r="I32" s="64">
        <f t="shared" si="1"/>
        <v>334.77</v>
      </c>
    </row>
    <row r="33" spans="1:9" ht="24" customHeight="1" x14ac:dyDescent="0.2">
      <c r="A33" s="56" t="s">
        <v>123</v>
      </c>
      <c r="B33" s="58" t="s">
        <v>287</v>
      </c>
      <c r="C33" s="56" t="s">
        <v>9</v>
      </c>
      <c r="D33" s="56" t="s">
        <v>124</v>
      </c>
      <c r="E33" s="57" t="s">
        <v>100</v>
      </c>
      <c r="F33" s="133">
        <v>0.8</v>
      </c>
      <c r="G33" s="64">
        <v>552.54999999999995</v>
      </c>
      <c r="H33" s="64">
        <f t="shared" si="0"/>
        <v>711.02</v>
      </c>
      <c r="I33" s="64">
        <f t="shared" si="1"/>
        <v>568.82000000000005</v>
      </c>
    </row>
    <row r="34" spans="1:9" ht="36" customHeight="1" x14ac:dyDescent="0.2">
      <c r="A34" s="56" t="s">
        <v>125</v>
      </c>
      <c r="B34" s="58" t="s">
        <v>288</v>
      </c>
      <c r="C34" s="56" t="s">
        <v>289</v>
      </c>
      <c r="D34" s="56" t="s">
        <v>126</v>
      </c>
      <c r="E34" s="57" t="s">
        <v>8</v>
      </c>
      <c r="F34" s="133">
        <v>3</v>
      </c>
      <c r="G34" s="64">
        <v>58.86</v>
      </c>
      <c r="H34" s="64">
        <f t="shared" si="0"/>
        <v>75.739999999999995</v>
      </c>
      <c r="I34" s="64">
        <f t="shared" si="1"/>
        <v>227.22</v>
      </c>
    </row>
    <row r="35" spans="1:9" ht="24" customHeight="1" x14ac:dyDescent="0.2">
      <c r="A35" s="56" t="s">
        <v>127</v>
      </c>
      <c r="B35" s="58" t="s">
        <v>292</v>
      </c>
      <c r="C35" s="56" t="s">
        <v>289</v>
      </c>
      <c r="D35" s="56" t="s">
        <v>187</v>
      </c>
      <c r="E35" s="57" t="s">
        <v>8</v>
      </c>
      <c r="F35" s="133">
        <v>5</v>
      </c>
      <c r="G35" s="64">
        <v>10.23</v>
      </c>
      <c r="H35" s="64">
        <f t="shared" si="0"/>
        <v>13.16</v>
      </c>
      <c r="I35" s="64">
        <f t="shared" si="1"/>
        <v>65.8</v>
      </c>
    </row>
    <row r="36" spans="1:9" ht="24" customHeight="1" x14ac:dyDescent="0.2">
      <c r="A36" s="56" t="s">
        <v>129</v>
      </c>
      <c r="B36" s="58" t="s">
        <v>293</v>
      </c>
      <c r="C36" s="56" t="s">
        <v>289</v>
      </c>
      <c r="D36" s="56" t="s">
        <v>189</v>
      </c>
      <c r="E36" s="57" t="s">
        <v>8</v>
      </c>
      <c r="F36" s="133">
        <v>2</v>
      </c>
      <c r="G36" s="64">
        <v>4.5</v>
      </c>
      <c r="H36" s="64">
        <f t="shared" si="0"/>
        <v>5.79</v>
      </c>
      <c r="I36" s="64">
        <f t="shared" si="1"/>
        <v>11.58</v>
      </c>
    </row>
    <row r="37" spans="1:9" ht="24" customHeight="1" x14ac:dyDescent="0.2">
      <c r="A37" s="56" t="s">
        <v>131</v>
      </c>
      <c r="B37" s="58" t="s">
        <v>294</v>
      </c>
      <c r="C37" s="56" t="s">
        <v>289</v>
      </c>
      <c r="D37" s="56" t="s">
        <v>191</v>
      </c>
      <c r="E37" s="57" t="s">
        <v>8</v>
      </c>
      <c r="F37" s="133">
        <v>16</v>
      </c>
      <c r="G37" s="64">
        <v>29.41</v>
      </c>
      <c r="H37" s="64">
        <f t="shared" si="0"/>
        <v>37.840000000000003</v>
      </c>
      <c r="I37" s="64">
        <f t="shared" si="1"/>
        <v>605.44000000000005</v>
      </c>
    </row>
    <row r="38" spans="1:9" ht="24" customHeight="1" x14ac:dyDescent="0.2">
      <c r="A38" s="56" t="s">
        <v>133</v>
      </c>
      <c r="B38" s="58" t="s">
        <v>295</v>
      </c>
      <c r="C38" s="56" t="s">
        <v>289</v>
      </c>
      <c r="D38" s="56" t="s">
        <v>193</v>
      </c>
      <c r="E38" s="57" t="s">
        <v>8</v>
      </c>
      <c r="F38" s="133">
        <v>40</v>
      </c>
      <c r="G38" s="64">
        <v>10.25</v>
      </c>
      <c r="H38" s="64">
        <f t="shared" si="0"/>
        <v>13.19</v>
      </c>
      <c r="I38" s="64">
        <f t="shared" si="1"/>
        <v>527.6</v>
      </c>
    </row>
    <row r="39" spans="1:9" ht="24" customHeight="1" x14ac:dyDescent="0.2">
      <c r="A39" s="56" t="s">
        <v>135</v>
      </c>
      <c r="B39" s="58" t="s">
        <v>296</v>
      </c>
      <c r="C39" s="56" t="s">
        <v>289</v>
      </c>
      <c r="D39" s="56" t="s">
        <v>194</v>
      </c>
      <c r="E39" s="57" t="s">
        <v>8</v>
      </c>
      <c r="F39" s="133">
        <v>128</v>
      </c>
      <c r="G39" s="64">
        <v>18.850000000000001</v>
      </c>
      <c r="H39" s="64">
        <f t="shared" si="0"/>
        <v>24.26</v>
      </c>
      <c r="I39" s="64">
        <f t="shared" si="1"/>
        <v>3105.28</v>
      </c>
    </row>
    <row r="40" spans="1:9" ht="36" customHeight="1" x14ac:dyDescent="0.2">
      <c r="A40" s="56" t="s">
        <v>137</v>
      </c>
      <c r="B40" s="58" t="s">
        <v>409</v>
      </c>
      <c r="C40" s="56" t="s">
        <v>289</v>
      </c>
      <c r="D40" s="56" t="s">
        <v>410</v>
      </c>
      <c r="E40" s="57" t="s">
        <v>411</v>
      </c>
      <c r="F40" s="133">
        <v>2</v>
      </c>
      <c r="G40" s="64">
        <v>376.43</v>
      </c>
      <c r="H40" s="64">
        <f t="shared" si="0"/>
        <v>484.39</v>
      </c>
      <c r="I40" s="64">
        <f t="shared" si="1"/>
        <v>968.78</v>
      </c>
    </row>
    <row r="41" spans="1:9" ht="36" customHeight="1" x14ac:dyDescent="0.2">
      <c r="A41" s="56" t="s">
        <v>139</v>
      </c>
      <c r="B41" s="58" t="s">
        <v>412</v>
      </c>
      <c r="C41" s="56" t="s">
        <v>289</v>
      </c>
      <c r="D41" s="56" t="s">
        <v>413</v>
      </c>
      <c r="E41" s="57" t="s">
        <v>411</v>
      </c>
      <c r="F41" s="133">
        <v>1</v>
      </c>
      <c r="G41" s="64">
        <v>4229.28</v>
      </c>
      <c r="H41" s="64">
        <f t="shared" si="0"/>
        <v>5442.24</v>
      </c>
      <c r="I41" s="64">
        <f t="shared" si="1"/>
        <v>5442.24</v>
      </c>
    </row>
    <row r="42" spans="1:9" ht="36" customHeight="1" x14ac:dyDescent="0.2">
      <c r="A42" s="56" t="s">
        <v>141</v>
      </c>
      <c r="B42" s="58" t="s">
        <v>414</v>
      </c>
      <c r="C42" s="56" t="s">
        <v>289</v>
      </c>
      <c r="D42" s="56" t="s">
        <v>415</v>
      </c>
      <c r="E42" s="57" t="s">
        <v>411</v>
      </c>
      <c r="F42" s="133">
        <v>1</v>
      </c>
      <c r="G42" s="64">
        <v>2737.37</v>
      </c>
      <c r="H42" s="64">
        <f t="shared" si="0"/>
        <v>3522.45</v>
      </c>
      <c r="I42" s="64">
        <f t="shared" si="1"/>
        <v>3522.45</v>
      </c>
    </row>
    <row r="43" spans="1:9" ht="24" customHeight="1" x14ac:dyDescent="0.2">
      <c r="A43" s="56" t="s">
        <v>143</v>
      </c>
      <c r="B43" s="58" t="s">
        <v>291</v>
      </c>
      <c r="C43" s="56" t="s">
        <v>2</v>
      </c>
      <c r="D43" s="56" t="s">
        <v>132</v>
      </c>
      <c r="E43" s="57" t="s">
        <v>6</v>
      </c>
      <c r="F43" s="133">
        <v>2090</v>
      </c>
      <c r="G43" s="64">
        <v>147.46</v>
      </c>
      <c r="H43" s="64">
        <f t="shared" si="0"/>
        <v>189.75</v>
      </c>
      <c r="I43" s="64">
        <f t="shared" si="1"/>
        <v>396577.5</v>
      </c>
    </row>
    <row r="44" spans="1:9" ht="48" customHeight="1" x14ac:dyDescent="0.2">
      <c r="A44" s="56" t="s">
        <v>145</v>
      </c>
      <c r="B44" s="58" t="s">
        <v>416</v>
      </c>
      <c r="C44" s="56" t="s">
        <v>289</v>
      </c>
      <c r="D44" s="56" t="s">
        <v>417</v>
      </c>
      <c r="E44" s="57" t="s">
        <v>411</v>
      </c>
      <c r="F44" s="133">
        <v>1</v>
      </c>
      <c r="G44" s="64">
        <v>1593.49</v>
      </c>
      <c r="H44" s="64">
        <f t="shared" si="0"/>
        <v>2050.5</v>
      </c>
      <c r="I44" s="64">
        <f t="shared" si="1"/>
        <v>2050.5</v>
      </c>
    </row>
    <row r="45" spans="1:9" ht="36" customHeight="1" x14ac:dyDescent="0.2">
      <c r="A45" s="56" t="s">
        <v>147</v>
      </c>
      <c r="B45" s="58" t="s">
        <v>418</v>
      </c>
      <c r="C45" s="56" t="s">
        <v>289</v>
      </c>
      <c r="D45" s="56" t="s">
        <v>419</v>
      </c>
      <c r="E45" s="57" t="s">
        <v>411</v>
      </c>
      <c r="F45" s="133">
        <v>1</v>
      </c>
      <c r="G45" s="64">
        <v>1725.02</v>
      </c>
      <c r="H45" s="64">
        <f t="shared" si="0"/>
        <v>2219.7600000000002</v>
      </c>
      <c r="I45" s="64">
        <f t="shared" si="1"/>
        <v>2219.7600000000002</v>
      </c>
    </row>
    <row r="46" spans="1:9" ht="36" customHeight="1" x14ac:dyDescent="0.2">
      <c r="A46" s="56" t="s">
        <v>149</v>
      </c>
      <c r="B46" s="58" t="s">
        <v>420</v>
      </c>
      <c r="C46" s="56" t="s">
        <v>289</v>
      </c>
      <c r="D46" s="56" t="s">
        <v>421</v>
      </c>
      <c r="E46" s="57" t="s">
        <v>411</v>
      </c>
      <c r="F46" s="133">
        <v>1</v>
      </c>
      <c r="G46" s="64">
        <v>747.05</v>
      </c>
      <c r="H46" s="64">
        <f t="shared" si="0"/>
        <v>961.3</v>
      </c>
      <c r="I46" s="64">
        <f t="shared" si="1"/>
        <v>961.3</v>
      </c>
    </row>
    <row r="47" spans="1:9" ht="48" customHeight="1" x14ac:dyDescent="0.2">
      <c r="A47" s="56" t="s">
        <v>151</v>
      </c>
      <c r="B47" s="58" t="s">
        <v>422</v>
      </c>
      <c r="C47" s="56" t="s">
        <v>289</v>
      </c>
      <c r="D47" s="56" t="s">
        <v>423</v>
      </c>
      <c r="E47" s="57" t="s">
        <v>411</v>
      </c>
      <c r="F47" s="133">
        <v>1</v>
      </c>
      <c r="G47" s="64">
        <v>458.77</v>
      </c>
      <c r="H47" s="64">
        <f t="shared" si="0"/>
        <v>590.35</v>
      </c>
      <c r="I47" s="64">
        <f t="shared" si="1"/>
        <v>590.35</v>
      </c>
    </row>
    <row r="48" spans="1:9" ht="36" customHeight="1" x14ac:dyDescent="0.2">
      <c r="A48" s="56" t="s">
        <v>153</v>
      </c>
      <c r="B48" s="58" t="s">
        <v>424</v>
      </c>
      <c r="C48" s="56" t="s">
        <v>289</v>
      </c>
      <c r="D48" s="56" t="s">
        <v>425</v>
      </c>
      <c r="E48" s="57" t="s">
        <v>411</v>
      </c>
      <c r="F48" s="133">
        <v>1</v>
      </c>
      <c r="G48" s="64">
        <v>3622.72</v>
      </c>
      <c r="H48" s="64">
        <f t="shared" si="0"/>
        <v>4661.72</v>
      </c>
      <c r="I48" s="64">
        <f t="shared" si="1"/>
        <v>4661.72</v>
      </c>
    </row>
    <row r="49" spans="1:9" ht="36" customHeight="1" x14ac:dyDescent="0.2">
      <c r="A49" s="56" t="s">
        <v>154</v>
      </c>
      <c r="B49" s="58" t="s">
        <v>426</v>
      </c>
      <c r="C49" s="56" t="s">
        <v>289</v>
      </c>
      <c r="D49" s="56" t="s">
        <v>427</v>
      </c>
      <c r="E49" s="57" t="s">
        <v>411</v>
      </c>
      <c r="F49" s="133">
        <v>1</v>
      </c>
      <c r="G49" s="64">
        <v>450.29</v>
      </c>
      <c r="H49" s="64">
        <f t="shared" si="0"/>
        <v>579.42999999999995</v>
      </c>
      <c r="I49" s="64">
        <f t="shared" si="1"/>
        <v>579.42999999999995</v>
      </c>
    </row>
    <row r="50" spans="1:9" ht="36" customHeight="1" x14ac:dyDescent="0.2">
      <c r="A50" s="56" t="s">
        <v>156</v>
      </c>
      <c r="B50" s="58" t="s">
        <v>428</v>
      </c>
      <c r="C50" s="56" t="s">
        <v>289</v>
      </c>
      <c r="D50" s="56" t="s">
        <v>429</v>
      </c>
      <c r="E50" s="57" t="s">
        <v>411</v>
      </c>
      <c r="F50" s="133">
        <v>1</v>
      </c>
      <c r="G50" s="64">
        <v>398.4</v>
      </c>
      <c r="H50" s="64">
        <f t="shared" si="0"/>
        <v>512.66</v>
      </c>
      <c r="I50" s="64">
        <f t="shared" si="1"/>
        <v>512.66</v>
      </c>
    </row>
    <row r="51" spans="1:9" ht="36" customHeight="1" x14ac:dyDescent="0.2">
      <c r="A51" s="56" t="s">
        <v>157</v>
      </c>
      <c r="B51" s="58" t="s">
        <v>430</v>
      </c>
      <c r="C51" s="56" t="s">
        <v>289</v>
      </c>
      <c r="D51" s="56" t="s">
        <v>431</v>
      </c>
      <c r="E51" s="57" t="s">
        <v>411</v>
      </c>
      <c r="F51" s="133">
        <v>1</v>
      </c>
      <c r="G51" s="64">
        <v>380.03</v>
      </c>
      <c r="H51" s="64">
        <f t="shared" si="0"/>
        <v>489.02</v>
      </c>
      <c r="I51" s="64">
        <f t="shared" si="1"/>
        <v>489.02</v>
      </c>
    </row>
    <row r="52" spans="1:9" ht="36" customHeight="1" x14ac:dyDescent="0.2">
      <c r="A52" s="56" t="s">
        <v>159</v>
      </c>
      <c r="B52" s="58" t="s">
        <v>432</v>
      </c>
      <c r="C52" s="56" t="s">
        <v>289</v>
      </c>
      <c r="D52" s="56" t="s">
        <v>433</v>
      </c>
      <c r="E52" s="57" t="s">
        <v>411</v>
      </c>
      <c r="F52" s="133">
        <v>1</v>
      </c>
      <c r="G52" s="64">
        <v>380.26</v>
      </c>
      <c r="H52" s="64">
        <f t="shared" si="0"/>
        <v>489.32</v>
      </c>
      <c r="I52" s="64">
        <f t="shared" si="1"/>
        <v>489.32</v>
      </c>
    </row>
    <row r="53" spans="1:9" ht="36" customHeight="1" x14ac:dyDescent="0.2">
      <c r="A53" s="56" t="s">
        <v>160</v>
      </c>
      <c r="B53" s="58" t="s">
        <v>430</v>
      </c>
      <c r="C53" s="56" t="s">
        <v>289</v>
      </c>
      <c r="D53" s="56" t="s">
        <v>431</v>
      </c>
      <c r="E53" s="57" t="s">
        <v>411</v>
      </c>
      <c r="F53" s="133">
        <v>1</v>
      </c>
      <c r="G53" s="64">
        <v>380.03</v>
      </c>
      <c r="H53" s="64">
        <f t="shared" si="0"/>
        <v>489.02</v>
      </c>
      <c r="I53" s="64">
        <f t="shared" si="1"/>
        <v>489.02</v>
      </c>
    </row>
    <row r="54" spans="1:9" ht="36" customHeight="1" x14ac:dyDescent="0.2">
      <c r="A54" s="56" t="s">
        <v>162</v>
      </c>
      <c r="B54" s="58" t="s">
        <v>434</v>
      </c>
      <c r="C54" s="56" t="s">
        <v>289</v>
      </c>
      <c r="D54" s="56" t="s">
        <v>435</v>
      </c>
      <c r="E54" s="57" t="s">
        <v>411</v>
      </c>
      <c r="F54" s="133">
        <v>1</v>
      </c>
      <c r="G54" s="64">
        <v>526.80999999999995</v>
      </c>
      <c r="H54" s="64">
        <f t="shared" si="0"/>
        <v>677.9</v>
      </c>
      <c r="I54" s="64">
        <f t="shared" si="1"/>
        <v>677.9</v>
      </c>
    </row>
    <row r="55" spans="1:9" ht="48" customHeight="1" x14ac:dyDescent="0.2">
      <c r="A55" s="56" t="s">
        <v>164</v>
      </c>
      <c r="B55" s="58" t="s">
        <v>422</v>
      </c>
      <c r="C55" s="56" t="s">
        <v>289</v>
      </c>
      <c r="D55" s="56" t="s">
        <v>423</v>
      </c>
      <c r="E55" s="57" t="s">
        <v>411</v>
      </c>
      <c r="F55" s="133">
        <v>1</v>
      </c>
      <c r="G55" s="64">
        <v>458.77</v>
      </c>
      <c r="H55" s="64">
        <f t="shared" si="0"/>
        <v>590.35</v>
      </c>
      <c r="I55" s="64">
        <f t="shared" si="1"/>
        <v>590.35</v>
      </c>
    </row>
    <row r="56" spans="1:9" ht="36" customHeight="1" x14ac:dyDescent="0.2">
      <c r="A56" s="56" t="s">
        <v>165</v>
      </c>
      <c r="B56" s="58" t="s">
        <v>436</v>
      </c>
      <c r="C56" s="56" t="s">
        <v>289</v>
      </c>
      <c r="D56" s="56" t="s">
        <v>437</v>
      </c>
      <c r="E56" s="57" t="s">
        <v>411</v>
      </c>
      <c r="F56" s="133">
        <v>1</v>
      </c>
      <c r="G56" s="64">
        <v>227.04</v>
      </c>
      <c r="H56" s="64">
        <f t="shared" si="0"/>
        <v>292.16000000000003</v>
      </c>
      <c r="I56" s="64">
        <f t="shared" si="1"/>
        <v>292.16000000000003</v>
      </c>
    </row>
    <row r="57" spans="1:9" ht="36" customHeight="1" x14ac:dyDescent="0.2">
      <c r="A57" s="56" t="s">
        <v>167</v>
      </c>
      <c r="B57" s="58" t="s">
        <v>426</v>
      </c>
      <c r="C57" s="56" t="s">
        <v>289</v>
      </c>
      <c r="D57" s="56" t="s">
        <v>427</v>
      </c>
      <c r="E57" s="57" t="s">
        <v>411</v>
      </c>
      <c r="F57" s="133">
        <v>1</v>
      </c>
      <c r="G57" s="64">
        <v>450.29</v>
      </c>
      <c r="H57" s="64">
        <f t="shared" si="0"/>
        <v>579.42999999999995</v>
      </c>
      <c r="I57" s="64">
        <f t="shared" si="1"/>
        <v>579.42999999999995</v>
      </c>
    </row>
    <row r="58" spans="1:9" ht="36" customHeight="1" x14ac:dyDescent="0.2">
      <c r="A58" s="56" t="s">
        <v>169</v>
      </c>
      <c r="B58" s="58" t="s">
        <v>420</v>
      </c>
      <c r="C58" s="56" t="s">
        <v>289</v>
      </c>
      <c r="D58" s="56" t="s">
        <v>421</v>
      </c>
      <c r="E58" s="57" t="s">
        <v>411</v>
      </c>
      <c r="F58" s="133">
        <v>6</v>
      </c>
      <c r="G58" s="64">
        <v>747.05</v>
      </c>
      <c r="H58" s="64">
        <f t="shared" si="0"/>
        <v>961.3</v>
      </c>
      <c r="I58" s="64">
        <f t="shared" si="1"/>
        <v>5767.8</v>
      </c>
    </row>
    <row r="59" spans="1:9" ht="36" customHeight="1" x14ac:dyDescent="0.2">
      <c r="A59" s="56" t="s">
        <v>171</v>
      </c>
      <c r="B59" s="58" t="s">
        <v>438</v>
      </c>
      <c r="C59" s="56" t="s">
        <v>289</v>
      </c>
      <c r="D59" s="56" t="s">
        <v>439</v>
      </c>
      <c r="E59" s="57" t="s">
        <v>411</v>
      </c>
      <c r="F59" s="133">
        <v>6</v>
      </c>
      <c r="G59" s="64">
        <v>1439.7</v>
      </c>
      <c r="H59" s="64">
        <f t="shared" si="0"/>
        <v>1852.61</v>
      </c>
      <c r="I59" s="64">
        <f t="shared" si="1"/>
        <v>11115.66</v>
      </c>
    </row>
    <row r="60" spans="1:9" ht="36" customHeight="1" x14ac:dyDescent="0.2">
      <c r="A60" s="56" t="s">
        <v>173</v>
      </c>
      <c r="B60" s="58" t="s">
        <v>440</v>
      </c>
      <c r="C60" s="56" t="s">
        <v>289</v>
      </c>
      <c r="D60" s="56" t="s">
        <v>441</v>
      </c>
      <c r="E60" s="57" t="s">
        <v>411</v>
      </c>
      <c r="F60" s="133">
        <v>3</v>
      </c>
      <c r="G60" s="64">
        <v>571.97</v>
      </c>
      <c r="H60" s="64">
        <f t="shared" si="0"/>
        <v>736.01</v>
      </c>
      <c r="I60" s="64">
        <f t="shared" si="1"/>
        <v>2208.0300000000002</v>
      </c>
    </row>
    <row r="61" spans="1:9" ht="48" customHeight="1" x14ac:dyDescent="0.2">
      <c r="A61" s="56" t="s">
        <v>175</v>
      </c>
      <c r="B61" s="58" t="s">
        <v>442</v>
      </c>
      <c r="C61" s="56" t="s">
        <v>289</v>
      </c>
      <c r="D61" s="56" t="s">
        <v>443</v>
      </c>
      <c r="E61" s="57" t="s">
        <v>411</v>
      </c>
      <c r="F61" s="133">
        <v>3</v>
      </c>
      <c r="G61" s="64">
        <v>331.62</v>
      </c>
      <c r="H61" s="64">
        <f t="shared" si="0"/>
        <v>426.73</v>
      </c>
      <c r="I61" s="64">
        <f t="shared" si="1"/>
        <v>1280.19</v>
      </c>
    </row>
    <row r="62" spans="1:9" ht="24" customHeight="1" x14ac:dyDescent="0.2">
      <c r="A62" s="56" t="s">
        <v>176</v>
      </c>
      <c r="B62" s="58" t="s">
        <v>444</v>
      </c>
      <c r="C62" s="56" t="s">
        <v>289</v>
      </c>
      <c r="D62" s="56" t="s">
        <v>445</v>
      </c>
      <c r="E62" s="57" t="s">
        <v>411</v>
      </c>
      <c r="F62" s="133">
        <v>3</v>
      </c>
      <c r="G62" s="64">
        <v>261.44</v>
      </c>
      <c r="H62" s="64">
        <f t="shared" si="0"/>
        <v>336.42</v>
      </c>
      <c r="I62" s="64">
        <f t="shared" si="1"/>
        <v>1009.26</v>
      </c>
    </row>
    <row r="63" spans="1:9" ht="36" customHeight="1" x14ac:dyDescent="0.2">
      <c r="A63" s="56" t="s">
        <v>177</v>
      </c>
      <c r="B63" s="58" t="s">
        <v>420</v>
      </c>
      <c r="C63" s="56" t="s">
        <v>289</v>
      </c>
      <c r="D63" s="56" t="s">
        <v>421</v>
      </c>
      <c r="E63" s="57" t="s">
        <v>411</v>
      </c>
      <c r="F63" s="133">
        <v>2</v>
      </c>
      <c r="G63" s="64">
        <v>747.05</v>
      </c>
      <c r="H63" s="64">
        <f t="shared" si="0"/>
        <v>961.3</v>
      </c>
      <c r="I63" s="64">
        <f t="shared" si="1"/>
        <v>1922.6</v>
      </c>
    </row>
    <row r="64" spans="1:9" ht="48" customHeight="1" x14ac:dyDescent="0.2">
      <c r="A64" s="56" t="s">
        <v>179</v>
      </c>
      <c r="B64" s="58" t="s">
        <v>422</v>
      </c>
      <c r="C64" s="56" t="s">
        <v>289</v>
      </c>
      <c r="D64" s="56" t="s">
        <v>423</v>
      </c>
      <c r="E64" s="57" t="s">
        <v>411</v>
      </c>
      <c r="F64" s="133">
        <v>2</v>
      </c>
      <c r="G64" s="64">
        <v>458.77</v>
      </c>
      <c r="H64" s="64">
        <f t="shared" si="0"/>
        <v>590.35</v>
      </c>
      <c r="I64" s="64">
        <f t="shared" si="1"/>
        <v>1180.7</v>
      </c>
    </row>
    <row r="65" spans="1:9" ht="36" customHeight="1" x14ac:dyDescent="0.2">
      <c r="A65" s="56" t="s">
        <v>180</v>
      </c>
      <c r="B65" s="58" t="s">
        <v>446</v>
      </c>
      <c r="C65" s="56" t="s">
        <v>289</v>
      </c>
      <c r="D65" s="56" t="s">
        <v>447</v>
      </c>
      <c r="E65" s="57" t="s">
        <v>411</v>
      </c>
      <c r="F65" s="133">
        <v>2</v>
      </c>
      <c r="G65" s="64">
        <v>541.5</v>
      </c>
      <c r="H65" s="64">
        <f t="shared" si="0"/>
        <v>696.8</v>
      </c>
      <c r="I65" s="64">
        <f t="shared" si="1"/>
        <v>1393.6</v>
      </c>
    </row>
    <row r="66" spans="1:9" ht="48" customHeight="1" x14ac:dyDescent="0.2">
      <c r="A66" s="56" t="s">
        <v>182</v>
      </c>
      <c r="B66" s="58" t="s">
        <v>448</v>
      </c>
      <c r="C66" s="56" t="s">
        <v>289</v>
      </c>
      <c r="D66" s="56" t="s">
        <v>449</v>
      </c>
      <c r="E66" s="57" t="s">
        <v>411</v>
      </c>
      <c r="F66" s="133">
        <v>1</v>
      </c>
      <c r="G66" s="64">
        <v>473.42</v>
      </c>
      <c r="H66" s="64">
        <f t="shared" si="0"/>
        <v>609.20000000000005</v>
      </c>
      <c r="I66" s="64">
        <f t="shared" si="1"/>
        <v>609.20000000000005</v>
      </c>
    </row>
    <row r="67" spans="1:9" ht="36" customHeight="1" x14ac:dyDescent="0.2">
      <c r="A67" s="56" t="s">
        <v>184</v>
      </c>
      <c r="B67" s="58" t="s">
        <v>450</v>
      </c>
      <c r="C67" s="56" t="s">
        <v>289</v>
      </c>
      <c r="D67" s="56" t="s">
        <v>451</v>
      </c>
      <c r="E67" s="57" t="s">
        <v>411</v>
      </c>
      <c r="F67" s="133">
        <v>1</v>
      </c>
      <c r="G67" s="64">
        <v>1430.56</v>
      </c>
      <c r="H67" s="64">
        <f t="shared" si="0"/>
        <v>1840.84</v>
      </c>
      <c r="I67" s="64">
        <f t="shared" si="1"/>
        <v>1840.84</v>
      </c>
    </row>
    <row r="68" spans="1:9" ht="36" customHeight="1" x14ac:dyDescent="0.2">
      <c r="A68" s="56" t="s">
        <v>186</v>
      </c>
      <c r="B68" s="58" t="s">
        <v>452</v>
      </c>
      <c r="C68" s="56" t="s">
        <v>289</v>
      </c>
      <c r="D68" s="56" t="s">
        <v>453</v>
      </c>
      <c r="E68" s="57" t="s">
        <v>411</v>
      </c>
      <c r="F68" s="133">
        <v>2</v>
      </c>
      <c r="G68" s="64">
        <v>192.17</v>
      </c>
      <c r="H68" s="64">
        <f t="shared" si="0"/>
        <v>247.28</v>
      </c>
      <c r="I68" s="64">
        <f t="shared" si="1"/>
        <v>494.56</v>
      </c>
    </row>
    <row r="69" spans="1:9" ht="36" customHeight="1" x14ac:dyDescent="0.2">
      <c r="A69" s="56" t="s">
        <v>188</v>
      </c>
      <c r="B69" s="58" t="s">
        <v>454</v>
      </c>
      <c r="C69" s="56" t="s">
        <v>289</v>
      </c>
      <c r="D69" s="56" t="s">
        <v>455</v>
      </c>
      <c r="E69" s="57" t="s">
        <v>411</v>
      </c>
      <c r="F69" s="133">
        <v>3</v>
      </c>
      <c r="G69" s="64">
        <v>232.88</v>
      </c>
      <c r="H69" s="64">
        <f t="shared" si="0"/>
        <v>299.67</v>
      </c>
      <c r="I69" s="64">
        <f t="shared" si="1"/>
        <v>899.01</v>
      </c>
    </row>
    <row r="70" spans="1:9" ht="24" customHeight="1" x14ac:dyDescent="0.2">
      <c r="A70" s="56" t="s">
        <v>190</v>
      </c>
      <c r="B70" s="58" t="s">
        <v>456</v>
      </c>
      <c r="C70" s="56" t="s">
        <v>289</v>
      </c>
      <c r="D70" s="56" t="s">
        <v>457</v>
      </c>
      <c r="E70" s="57" t="s">
        <v>411</v>
      </c>
      <c r="F70" s="133">
        <v>1.5</v>
      </c>
      <c r="G70" s="64">
        <v>11.63</v>
      </c>
      <c r="H70" s="64">
        <f t="shared" si="0"/>
        <v>14.97</v>
      </c>
      <c r="I70" s="64">
        <f t="shared" si="1"/>
        <v>22.46</v>
      </c>
    </row>
    <row r="71" spans="1:9" ht="24" customHeight="1" x14ac:dyDescent="0.2">
      <c r="A71" s="56" t="s">
        <v>192</v>
      </c>
      <c r="B71" s="58" t="s">
        <v>458</v>
      </c>
      <c r="C71" s="56" t="s">
        <v>9</v>
      </c>
      <c r="D71" s="56" t="s">
        <v>459</v>
      </c>
      <c r="E71" s="57" t="s">
        <v>460</v>
      </c>
      <c r="F71" s="133">
        <v>3</v>
      </c>
      <c r="G71" s="64">
        <v>1755.53</v>
      </c>
      <c r="H71" s="64">
        <f t="shared" si="0"/>
        <v>2259.02</v>
      </c>
      <c r="I71" s="64">
        <f t="shared" si="1"/>
        <v>6777.06</v>
      </c>
    </row>
    <row r="72" spans="1:9" ht="24" customHeight="1" x14ac:dyDescent="0.2">
      <c r="A72" s="56" t="s">
        <v>461</v>
      </c>
      <c r="B72" s="58" t="s">
        <v>462</v>
      </c>
      <c r="C72" s="56" t="s">
        <v>285</v>
      </c>
      <c r="D72" s="56" t="s">
        <v>463</v>
      </c>
      <c r="E72" s="57" t="s">
        <v>107</v>
      </c>
      <c r="F72" s="133">
        <v>10.119999999999999</v>
      </c>
      <c r="G72" s="64">
        <v>450.08</v>
      </c>
      <c r="H72" s="64">
        <f t="shared" si="0"/>
        <v>579.16</v>
      </c>
      <c r="I72" s="64">
        <f t="shared" si="1"/>
        <v>5861.1</v>
      </c>
    </row>
    <row r="73" spans="1:9" ht="24" customHeight="1" x14ac:dyDescent="0.2">
      <c r="A73" s="56" t="s">
        <v>464</v>
      </c>
      <c r="B73" s="58" t="s">
        <v>290</v>
      </c>
      <c r="C73" s="56" t="s">
        <v>2</v>
      </c>
      <c r="D73" s="56" t="s">
        <v>130</v>
      </c>
      <c r="E73" s="57" t="s">
        <v>8</v>
      </c>
      <c r="F73" s="133">
        <v>1</v>
      </c>
      <c r="G73" s="64">
        <v>66.599999999999994</v>
      </c>
      <c r="H73" s="64">
        <f t="shared" si="0"/>
        <v>85.7</v>
      </c>
      <c r="I73" s="64">
        <f t="shared" si="1"/>
        <v>85.7</v>
      </c>
    </row>
    <row r="74" spans="1:9" ht="24" customHeight="1" x14ac:dyDescent="0.2">
      <c r="A74" s="54" t="s">
        <v>195</v>
      </c>
      <c r="B74" s="54"/>
      <c r="C74" s="54"/>
      <c r="D74" s="54" t="s">
        <v>196</v>
      </c>
      <c r="E74" s="54"/>
      <c r="F74" s="132"/>
      <c r="G74" s="54"/>
      <c r="H74" s="54"/>
      <c r="I74" s="63">
        <v>35403.99</v>
      </c>
    </row>
    <row r="75" spans="1:9" ht="72" customHeight="1" x14ac:dyDescent="0.2">
      <c r="A75" s="56" t="s">
        <v>197</v>
      </c>
      <c r="B75" s="58" t="s">
        <v>297</v>
      </c>
      <c r="C75" s="56" t="s">
        <v>2</v>
      </c>
      <c r="D75" s="56" t="s">
        <v>54</v>
      </c>
      <c r="E75" s="57" t="s">
        <v>107</v>
      </c>
      <c r="F75" s="133">
        <v>3107.69</v>
      </c>
      <c r="G75" s="64">
        <v>8.3000000000000007</v>
      </c>
      <c r="H75" s="64">
        <f>ROUND(G75 * (1 + 28.68 / 100), 2)</f>
        <v>10.68</v>
      </c>
      <c r="I75" s="64">
        <f>ROUND(F75 * H75, 2)</f>
        <v>33190.129999999997</v>
      </c>
    </row>
    <row r="76" spans="1:9" ht="24" customHeight="1" x14ac:dyDescent="0.2">
      <c r="A76" s="56" t="s">
        <v>198</v>
      </c>
      <c r="B76" s="58" t="s">
        <v>298</v>
      </c>
      <c r="C76" s="56" t="s">
        <v>2</v>
      </c>
      <c r="D76" s="56" t="s">
        <v>39</v>
      </c>
      <c r="E76" s="57" t="s">
        <v>107</v>
      </c>
      <c r="F76" s="133">
        <v>141.46</v>
      </c>
      <c r="G76" s="64">
        <v>3.4</v>
      </c>
      <c r="H76" s="64">
        <f>ROUND(G76 * (1 + 28.68 / 100), 2)</f>
        <v>4.38</v>
      </c>
      <c r="I76" s="64">
        <f>ROUND(F76 * H76, 2)</f>
        <v>619.59</v>
      </c>
    </row>
    <row r="77" spans="1:9" ht="36" customHeight="1" x14ac:dyDescent="0.2">
      <c r="A77" s="56" t="s">
        <v>199</v>
      </c>
      <c r="B77" s="58" t="s">
        <v>299</v>
      </c>
      <c r="C77" s="56" t="s">
        <v>2</v>
      </c>
      <c r="D77" s="56" t="s">
        <v>200</v>
      </c>
      <c r="E77" s="57" t="s">
        <v>201</v>
      </c>
      <c r="F77" s="133">
        <v>990.23</v>
      </c>
      <c r="G77" s="64">
        <v>1.25</v>
      </c>
      <c r="H77" s="64">
        <f>ROUND(G77 * (1 + 28.68 / 100), 2)</f>
        <v>1.61</v>
      </c>
      <c r="I77" s="64">
        <f>ROUND(F77 * H77, 2)</f>
        <v>1594.27</v>
      </c>
    </row>
    <row r="78" spans="1:9" ht="24" customHeight="1" x14ac:dyDescent="0.2">
      <c r="A78" s="54" t="s">
        <v>202</v>
      </c>
      <c r="B78" s="54"/>
      <c r="C78" s="54"/>
      <c r="D78" s="54" t="s">
        <v>203</v>
      </c>
      <c r="E78" s="54"/>
      <c r="F78" s="132"/>
      <c r="G78" s="54"/>
      <c r="H78" s="54"/>
      <c r="I78" s="63">
        <v>194133.32</v>
      </c>
    </row>
    <row r="79" spans="1:9" ht="36" customHeight="1" x14ac:dyDescent="0.2">
      <c r="A79" s="56" t="s">
        <v>204</v>
      </c>
      <c r="B79" s="58" t="s">
        <v>300</v>
      </c>
      <c r="C79" s="56" t="s">
        <v>2</v>
      </c>
      <c r="D79" s="56" t="s">
        <v>205</v>
      </c>
      <c r="E79" s="57" t="s">
        <v>107</v>
      </c>
      <c r="F79" s="133">
        <v>395.62</v>
      </c>
      <c r="G79" s="64">
        <v>97.26</v>
      </c>
      <c r="H79" s="64">
        <f>ROUND(G79 * (1 + 28.68 / 100), 2)</f>
        <v>125.15</v>
      </c>
      <c r="I79" s="64">
        <f>ROUND(F79 * H79, 2)</f>
        <v>49511.839999999997</v>
      </c>
    </row>
    <row r="80" spans="1:9" ht="24" customHeight="1" x14ac:dyDescent="0.2">
      <c r="A80" s="56" t="s">
        <v>206</v>
      </c>
      <c r="B80" s="58" t="s">
        <v>301</v>
      </c>
      <c r="C80" s="56" t="s">
        <v>2</v>
      </c>
      <c r="D80" s="56" t="s">
        <v>207</v>
      </c>
      <c r="E80" s="57" t="s">
        <v>81</v>
      </c>
      <c r="F80" s="133">
        <v>1978.08</v>
      </c>
      <c r="G80" s="64">
        <v>8.16</v>
      </c>
      <c r="H80" s="64">
        <f>ROUND(G80 * (1 + 28.68 / 100), 2)</f>
        <v>10.5</v>
      </c>
      <c r="I80" s="64">
        <f>ROUND(F80 * H80, 2)</f>
        <v>20769.84</v>
      </c>
    </row>
    <row r="81" spans="1:9" ht="24" customHeight="1" x14ac:dyDescent="0.2">
      <c r="A81" s="56" t="s">
        <v>208</v>
      </c>
      <c r="B81" s="58" t="s">
        <v>302</v>
      </c>
      <c r="C81" s="56" t="s">
        <v>2</v>
      </c>
      <c r="D81" s="56" t="s">
        <v>209</v>
      </c>
      <c r="E81" s="57" t="s">
        <v>81</v>
      </c>
      <c r="F81" s="133">
        <v>1978.08</v>
      </c>
      <c r="G81" s="64">
        <v>1.8</v>
      </c>
      <c r="H81" s="64">
        <f>ROUND(G81 * (1 + 28.68 / 100), 2)</f>
        <v>2.3199999999999998</v>
      </c>
      <c r="I81" s="64">
        <f>ROUND(F81 * H81, 2)</f>
        <v>4589.1499999999996</v>
      </c>
    </row>
    <row r="82" spans="1:9" ht="36" customHeight="1" x14ac:dyDescent="0.2">
      <c r="A82" s="56" t="s">
        <v>465</v>
      </c>
      <c r="B82" s="58" t="s">
        <v>303</v>
      </c>
      <c r="C82" s="56" t="s">
        <v>2</v>
      </c>
      <c r="D82" s="56" t="s">
        <v>211</v>
      </c>
      <c r="E82" s="57" t="s">
        <v>107</v>
      </c>
      <c r="F82" s="133">
        <v>98.9</v>
      </c>
      <c r="G82" s="64">
        <v>917.8</v>
      </c>
      <c r="H82" s="64">
        <f>ROUND(G82 * (1 + 28.68 / 100), 2)</f>
        <v>1181.03</v>
      </c>
      <c r="I82" s="64">
        <f>ROUND(F82 * H82, 2)</f>
        <v>116803.87</v>
      </c>
    </row>
    <row r="83" spans="1:9" ht="24" customHeight="1" x14ac:dyDescent="0.2">
      <c r="A83" s="56" t="s">
        <v>210</v>
      </c>
      <c r="B83" s="58" t="s">
        <v>304</v>
      </c>
      <c r="C83" s="56" t="s">
        <v>2</v>
      </c>
      <c r="D83" s="56" t="s">
        <v>44</v>
      </c>
      <c r="E83" s="57" t="s">
        <v>201</v>
      </c>
      <c r="F83" s="133">
        <v>2083.58</v>
      </c>
      <c r="G83" s="64">
        <v>0.92</v>
      </c>
      <c r="H83" s="64">
        <f>ROUND(G83 * (1 + 28.68 / 100), 2)</f>
        <v>1.18</v>
      </c>
      <c r="I83" s="64">
        <f>ROUND(F83 * H83, 2)</f>
        <v>2458.62</v>
      </c>
    </row>
    <row r="84" spans="1:9" ht="24" customHeight="1" x14ac:dyDescent="0.2">
      <c r="A84" s="54" t="s">
        <v>213</v>
      </c>
      <c r="B84" s="54"/>
      <c r="C84" s="54"/>
      <c r="D84" s="54" t="s">
        <v>1</v>
      </c>
      <c r="E84" s="54"/>
      <c r="F84" s="132"/>
      <c r="G84" s="54"/>
      <c r="H84" s="54"/>
      <c r="I84" s="63">
        <v>15894.06</v>
      </c>
    </row>
    <row r="85" spans="1:9" ht="36" customHeight="1" x14ac:dyDescent="0.2">
      <c r="A85" s="56" t="s">
        <v>214</v>
      </c>
      <c r="B85" s="58" t="s">
        <v>305</v>
      </c>
      <c r="C85" s="56" t="s">
        <v>2</v>
      </c>
      <c r="D85" s="56" t="s">
        <v>215</v>
      </c>
      <c r="E85" s="57" t="s">
        <v>81</v>
      </c>
      <c r="F85" s="133">
        <v>855.9</v>
      </c>
      <c r="G85" s="64">
        <v>14.43</v>
      </c>
      <c r="H85" s="64">
        <f>ROUND(G85 * (1 + 28.68 / 100), 2)</f>
        <v>18.57</v>
      </c>
      <c r="I85" s="64">
        <f>ROUND(F85 * H85, 2)</f>
        <v>15894.06</v>
      </c>
    </row>
    <row r="86" spans="1:9" x14ac:dyDescent="0.2">
      <c r="A86" s="137"/>
      <c r="B86" s="137"/>
      <c r="C86" s="137"/>
      <c r="D86" s="137"/>
      <c r="E86" s="137"/>
      <c r="F86" s="137"/>
      <c r="G86" s="137"/>
      <c r="H86" s="137"/>
      <c r="I86" s="137"/>
    </row>
    <row r="87" spans="1:9" x14ac:dyDescent="0.2">
      <c r="A87" s="159"/>
      <c r="B87" s="159"/>
      <c r="C87" s="159"/>
      <c r="D87" s="65"/>
      <c r="E87" s="160" t="s">
        <v>216</v>
      </c>
      <c r="F87" s="159"/>
      <c r="G87" s="161">
        <v>761303.14</v>
      </c>
      <c r="H87" s="159"/>
      <c r="I87" s="159"/>
    </row>
    <row r="88" spans="1:9" x14ac:dyDescent="0.2">
      <c r="A88" s="159" t="s">
        <v>379</v>
      </c>
      <c r="B88" s="159"/>
      <c r="C88" s="159"/>
      <c r="D88" s="124">
        <f>BDI!N20</f>
        <v>0.2868</v>
      </c>
      <c r="E88" s="160" t="s">
        <v>217</v>
      </c>
      <c r="F88" s="159"/>
      <c r="G88" s="161">
        <v>218366.59</v>
      </c>
      <c r="H88" s="159"/>
      <c r="I88" s="159"/>
    </row>
    <row r="89" spans="1:9" x14ac:dyDescent="0.2">
      <c r="A89" s="159"/>
      <c r="B89" s="159"/>
      <c r="C89" s="159"/>
      <c r="D89" s="65"/>
      <c r="E89" s="160" t="s">
        <v>218</v>
      </c>
      <c r="F89" s="159"/>
      <c r="G89" s="161">
        <v>979669.73</v>
      </c>
      <c r="H89" s="159"/>
      <c r="I89" s="159"/>
    </row>
    <row r="90" spans="1:9" ht="60" customHeight="1" x14ac:dyDescent="0.2">
      <c r="A90" s="60"/>
      <c r="B90" s="60"/>
      <c r="C90" s="60"/>
      <c r="D90" s="60"/>
      <c r="E90" s="60"/>
      <c r="F90" s="60"/>
      <c r="G90" s="60"/>
      <c r="H90" s="60"/>
      <c r="I90" s="60"/>
    </row>
    <row r="91" spans="1:9" ht="69.95" customHeight="1" x14ac:dyDescent="0.2">
      <c r="A91" s="157" t="s">
        <v>219</v>
      </c>
      <c r="B91" s="158"/>
      <c r="C91" s="158"/>
      <c r="D91" s="158"/>
      <c r="E91" s="158"/>
      <c r="F91" s="158"/>
      <c r="G91" s="158"/>
      <c r="H91" s="158"/>
      <c r="I91" s="158"/>
    </row>
  </sheetData>
  <mergeCells count="11">
    <mergeCell ref="A7:I7"/>
    <mergeCell ref="A87:C87"/>
    <mergeCell ref="E87:F87"/>
    <mergeCell ref="G87:I87"/>
    <mergeCell ref="A91:I91"/>
    <mergeCell ref="A88:C88"/>
    <mergeCell ref="E88:F88"/>
    <mergeCell ref="G88:I88"/>
    <mergeCell ref="A89:C89"/>
    <mergeCell ref="E89:F89"/>
    <mergeCell ref="G89:I89"/>
  </mergeCells>
  <pageMargins left="0.51181102362204722" right="0.51181102362204722" top="0.59055118110236227" bottom="0.59055118110236227" header="0.51181102362204722" footer="0.31496062992125984"/>
  <pageSetup paperSize="9" scale="70" fitToHeight="0" orientation="landscape" r:id="rId1"/>
  <headerFooter>
    <oddHeader>&amp;L &amp;C &amp;R</oddHeader>
    <oddFooter>&amp;L &amp;C&amp;A &amp;RPAG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08"/>
  <sheetViews>
    <sheetView showOutlineSymbols="0" showWhiteSpace="0" workbookViewId="0">
      <selection activeCell="D23" sqref="D23"/>
    </sheetView>
  </sheetViews>
  <sheetFormatPr defaultRowHeight="14.25" x14ac:dyDescent="0.2"/>
  <cols>
    <col min="1" max="1" width="11.42578125" style="138" bestFit="1" customWidth="1"/>
    <col min="2" max="2" width="13.7109375" style="138" bestFit="1" customWidth="1"/>
    <col min="3" max="3" width="11.42578125" style="138" bestFit="1" customWidth="1"/>
    <col min="4" max="4" width="68.5703125" style="138" bestFit="1" customWidth="1"/>
    <col min="5" max="5" width="17.140625" style="138" bestFit="1" customWidth="1"/>
    <col min="6" max="8" width="13.7109375" style="138" bestFit="1" customWidth="1"/>
    <col min="9" max="9" width="14.85546875" style="138" bestFit="1" customWidth="1"/>
    <col min="10" max="10" width="16" style="138" bestFit="1" customWidth="1"/>
    <col min="11" max="16384" width="9.140625" style="138"/>
  </cols>
  <sheetData>
    <row r="1" spans="1:10" ht="15" x14ac:dyDescent="0.2">
      <c r="A1" s="49"/>
      <c r="B1" s="49"/>
      <c r="C1" s="169" t="s">
        <v>401</v>
      </c>
      <c r="D1" s="169"/>
      <c r="E1" s="169"/>
      <c r="F1" s="169"/>
      <c r="G1" s="169" t="s">
        <v>402</v>
      </c>
      <c r="H1" s="169"/>
      <c r="I1" s="169" t="s">
        <v>403</v>
      </c>
      <c r="J1" s="169"/>
    </row>
    <row r="2" spans="1:10" ht="80.099999999999994" customHeight="1" x14ac:dyDescent="0.2">
      <c r="A2" s="135"/>
      <c r="B2" s="135"/>
      <c r="C2" s="160" t="s">
        <v>404</v>
      </c>
      <c r="D2" s="160"/>
      <c r="E2" s="160"/>
      <c r="F2" s="160"/>
      <c r="G2" s="160" t="s">
        <v>405</v>
      </c>
      <c r="H2" s="160"/>
      <c r="I2" s="160" t="s">
        <v>406</v>
      </c>
      <c r="J2" s="160"/>
    </row>
    <row r="3" spans="1:10" ht="15" x14ac:dyDescent="0.25">
      <c r="A3" s="162" t="s">
        <v>466</v>
      </c>
      <c r="B3" s="158"/>
      <c r="C3" s="158"/>
      <c r="D3" s="158"/>
      <c r="E3" s="158"/>
      <c r="F3" s="158"/>
      <c r="G3" s="158"/>
      <c r="H3" s="158"/>
      <c r="I3" s="158"/>
      <c r="J3" s="158"/>
    </row>
    <row r="4" spans="1:10" ht="24" customHeight="1" x14ac:dyDescent="0.2">
      <c r="A4" s="54" t="s">
        <v>78</v>
      </c>
      <c r="B4" s="54"/>
      <c r="C4" s="54"/>
      <c r="D4" s="54" t="s">
        <v>0</v>
      </c>
      <c r="E4" s="54"/>
      <c r="F4" s="166"/>
      <c r="G4" s="166"/>
      <c r="H4" s="140"/>
      <c r="I4" s="54"/>
      <c r="J4" s="63">
        <v>17301.98</v>
      </c>
    </row>
    <row r="5" spans="1:10" ht="18" customHeight="1" x14ac:dyDescent="0.2">
      <c r="A5" s="52" t="s">
        <v>79</v>
      </c>
      <c r="B5" s="139" t="s">
        <v>56</v>
      </c>
      <c r="C5" s="52" t="s">
        <v>265</v>
      </c>
      <c r="D5" s="52" t="s">
        <v>55</v>
      </c>
      <c r="E5" s="167" t="s">
        <v>467</v>
      </c>
      <c r="F5" s="167"/>
      <c r="G5" s="53" t="s">
        <v>76</v>
      </c>
      <c r="H5" s="139" t="s">
        <v>77</v>
      </c>
      <c r="I5" s="139" t="s">
        <v>266</v>
      </c>
      <c r="J5" s="139" t="s">
        <v>268</v>
      </c>
    </row>
    <row r="6" spans="1:10" ht="24" customHeight="1" x14ac:dyDescent="0.2">
      <c r="A6" s="56" t="s">
        <v>468</v>
      </c>
      <c r="B6" s="58" t="s">
        <v>269</v>
      </c>
      <c r="C6" s="56" t="s">
        <v>2</v>
      </c>
      <c r="D6" s="56" t="s">
        <v>80</v>
      </c>
      <c r="E6" s="168" t="s">
        <v>469</v>
      </c>
      <c r="F6" s="168"/>
      <c r="G6" s="57" t="s">
        <v>81</v>
      </c>
      <c r="H6" s="141">
        <v>1</v>
      </c>
      <c r="I6" s="64">
        <v>407.21</v>
      </c>
      <c r="J6" s="64">
        <v>407.21</v>
      </c>
    </row>
    <row r="7" spans="1:10" ht="36" customHeight="1" x14ac:dyDescent="0.2">
      <c r="A7" s="142" t="s">
        <v>470</v>
      </c>
      <c r="B7" s="143" t="s">
        <v>471</v>
      </c>
      <c r="C7" s="142" t="s">
        <v>2</v>
      </c>
      <c r="D7" s="142" t="s">
        <v>472</v>
      </c>
      <c r="E7" s="163" t="s">
        <v>473</v>
      </c>
      <c r="F7" s="163"/>
      <c r="G7" s="144" t="s">
        <v>107</v>
      </c>
      <c r="H7" s="145">
        <v>0.01</v>
      </c>
      <c r="I7" s="146">
        <v>227.72</v>
      </c>
      <c r="J7" s="146">
        <v>2.2772000000000001</v>
      </c>
    </row>
    <row r="8" spans="1:10" ht="24" customHeight="1" x14ac:dyDescent="0.2">
      <c r="A8" s="142" t="s">
        <v>470</v>
      </c>
      <c r="B8" s="143" t="s">
        <v>474</v>
      </c>
      <c r="C8" s="142" t="s">
        <v>2</v>
      </c>
      <c r="D8" s="142" t="s">
        <v>475</v>
      </c>
      <c r="E8" s="163" t="s">
        <v>476</v>
      </c>
      <c r="F8" s="163"/>
      <c r="G8" s="144" t="s">
        <v>5</v>
      </c>
      <c r="H8" s="145">
        <v>1</v>
      </c>
      <c r="I8" s="146">
        <v>20.74</v>
      </c>
      <c r="J8" s="146">
        <v>20.74</v>
      </c>
    </row>
    <row r="9" spans="1:10" ht="24" customHeight="1" x14ac:dyDescent="0.2">
      <c r="A9" s="142" t="s">
        <v>470</v>
      </c>
      <c r="B9" s="143" t="s">
        <v>477</v>
      </c>
      <c r="C9" s="142" t="s">
        <v>2</v>
      </c>
      <c r="D9" s="142" t="s">
        <v>478</v>
      </c>
      <c r="E9" s="163" t="s">
        <v>476</v>
      </c>
      <c r="F9" s="163"/>
      <c r="G9" s="144" t="s">
        <v>5</v>
      </c>
      <c r="H9" s="145">
        <v>2</v>
      </c>
      <c r="I9" s="146">
        <v>18.04</v>
      </c>
      <c r="J9" s="146">
        <v>36.08</v>
      </c>
    </row>
    <row r="10" spans="1:10" ht="24" customHeight="1" x14ac:dyDescent="0.2">
      <c r="A10" s="147" t="s">
        <v>479</v>
      </c>
      <c r="B10" s="148" t="s">
        <v>480</v>
      </c>
      <c r="C10" s="147" t="s">
        <v>2</v>
      </c>
      <c r="D10" s="147" t="s">
        <v>481</v>
      </c>
      <c r="E10" s="164" t="s">
        <v>482</v>
      </c>
      <c r="F10" s="164"/>
      <c r="G10" s="149" t="s">
        <v>81</v>
      </c>
      <c r="H10" s="150">
        <v>1</v>
      </c>
      <c r="I10" s="151">
        <v>330</v>
      </c>
      <c r="J10" s="151">
        <v>330</v>
      </c>
    </row>
    <row r="11" spans="1:10" ht="24" customHeight="1" x14ac:dyDescent="0.2">
      <c r="A11" s="147" t="s">
        <v>479</v>
      </c>
      <c r="B11" s="148" t="s">
        <v>483</v>
      </c>
      <c r="C11" s="147" t="s">
        <v>2</v>
      </c>
      <c r="D11" s="147" t="s">
        <v>484</v>
      </c>
      <c r="E11" s="164" t="s">
        <v>482</v>
      </c>
      <c r="F11" s="164"/>
      <c r="G11" s="149" t="s">
        <v>6</v>
      </c>
      <c r="H11" s="150">
        <v>4</v>
      </c>
      <c r="I11" s="151">
        <v>3.11</v>
      </c>
      <c r="J11" s="151">
        <v>12.44</v>
      </c>
    </row>
    <row r="12" spans="1:10" ht="24" customHeight="1" x14ac:dyDescent="0.2">
      <c r="A12" s="147" t="s">
        <v>479</v>
      </c>
      <c r="B12" s="148" t="s">
        <v>485</v>
      </c>
      <c r="C12" s="147" t="s">
        <v>2</v>
      </c>
      <c r="D12" s="147" t="s">
        <v>486</v>
      </c>
      <c r="E12" s="164" t="s">
        <v>482</v>
      </c>
      <c r="F12" s="164"/>
      <c r="G12" s="149" t="s">
        <v>487</v>
      </c>
      <c r="H12" s="150">
        <v>0.11</v>
      </c>
      <c r="I12" s="151">
        <v>10.32</v>
      </c>
      <c r="J12" s="151">
        <v>1.1352</v>
      </c>
    </row>
    <row r="13" spans="1:10" ht="24" customHeight="1" x14ac:dyDescent="0.2">
      <c r="A13" s="147" t="s">
        <v>479</v>
      </c>
      <c r="B13" s="148" t="s">
        <v>488</v>
      </c>
      <c r="C13" s="147" t="s">
        <v>2</v>
      </c>
      <c r="D13" s="147" t="s">
        <v>489</v>
      </c>
      <c r="E13" s="164" t="s">
        <v>482</v>
      </c>
      <c r="F13" s="164"/>
      <c r="G13" s="149" t="s">
        <v>6</v>
      </c>
      <c r="H13" s="150">
        <v>1</v>
      </c>
      <c r="I13" s="151">
        <v>4.54</v>
      </c>
      <c r="J13" s="151">
        <v>4.54</v>
      </c>
    </row>
    <row r="14" spans="1:10" x14ac:dyDescent="0.2">
      <c r="A14" s="152"/>
      <c r="B14" s="152"/>
      <c r="C14" s="152"/>
      <c r="D14" s="152"/>
      <c r="E14" s="152" t="s">
        <v>490</v>
      </c>
      <c r="F14" s="153">
        <v>42</v>
      </c>
      <c r="G14" s="152" t="s">
        <v>491</v>
      </c>
      <c r="H14" s="153">
        <v>0</v>
      </c>
      <c r="I14" s="152" t="s">
        <v>492</v>
      </c>
      <c r="J14" s="153">
        <v>42</v>
      </c>
    </row>
    <row r="15" spans="1:10" x14ac:dyDescent="0.2">
      <c r="A15" s="152"/>
      <c r="B15" s="152"/>
      <c r="C15" s="152"/>
      <c r="D15" s="152"/>
      <c r="E15" s="152" t="s">
        <v>493</v>
      </c>
      <c r="F15" s="153">
        <v>116.787828</v>
      </c>
      <c r="G15" s="152"/>
      <c r="H15" s="165" t="s">
        <v>494</v>
      </c>
      <c r="I15" s="165"/>
      <c r="J15" s="153">
        <v>524</v>
      </c>
    </row>
    <row r="16" spans="1:10" ht="30" customHeight="1" thickBot="1" x14ac:dyDescent="0.25">
      <c r="A16" s="134"/>
      <c r="B16" s="134"/>
      <c r="C16" s="134"/>
      <c r="D16" s="134"/>
      <c r="E16" s="134"/>
      <c r="F16" s="134"/>
      <c r="G16" s="134" t="s">
        <v>495</v>
      </c>
      <c r="H16" s="154">
        <v>6</v>
      </c>
      <c r="I16" s="134" t="s">
        <v>496</v>
      </c>
      <c r="J16" s="136">
        <v>3144</v>
      </c>
    </row>
    <row r="17" spans="1:10" ht="0.95" customHeight="1" thickTop="1" x14ac:dyDescent="0.2">
      <c r="A17" s="155"/>
      <c r="B17" s="155"/>
      <c r="C17" s="155"/>
      <c r="D17" s="155"/>
      <c r="E17" s="155"/>
      <c r="F17" s="155"/>
      <c r="G17" s="155"/>
      <c r="H17" s="155"/>
      <c r="I17" s="155"/>
      <c r="J17" s="155"/>
    </row>
    <row r="18" spans="1:10" ht="18" customHeight="1" x14ac:dyDescent="0.2">
      <c r="A18" s="52" t="s">
        <v>82</v>
      </c>
      <c r="B18" s="139" t="s">
        <v>56</v>
      </c>
      <c r="C18" s="52" t="s">
        <v>265</v>
      </c>
      <c r="D18" s="52" t="s">
        <v>55</v>
      </c>
      <c r="E18" s="167" t="s">
        <v>467</v>
      </c>
      <c r="F18" s="167"/>
      <c r="G18" s="53" t="s">
        <v>76</v>
      </c>
      <c r="H18" s="139" t="s">
        <v>77</v>
      </c>
      <c r="I18" s="139" t="s">
        <v>266</v>
      </c>
      <c r="J18" s="139" t="s">
        <v>268</v>
      </c>
    </row>
    <row r="19" spans="1:10" ht="36" customHeight="1" x14ac:dyDescent="0.2">
      <c r="A19" s="56" t="s">
        <v>468</v>
      </c>
      <c r="B19" s="58" t="s">
        <v>270</v>
      </c>
      <c r="C19" s="56" t="s">
        <v>2</v>
      </c>
      <c r="D19" s="56" t="s">
        <v>57</v>
      </c>
      <c r="E19" s="168" t="s">
        <v>469</v>
      </c>
      <c r="F19" s="168"/>
      <c r="G19" s="57" t="s">
        <v>81</v>
      </c>
      <c r="H19" s="141">
        <v>1</v>
      </c>
      <c r="I19" s="64">
        <v>564.04</v>
      </c>
      <c r="J19" s="64">
        <v>564.04</v>
      </c>
    </row>
    <row r="20" spans="1:10" ht="36" customHeight="1" x14ac:dyDescent="0.2">
      <c r="A20" s="142" t="s">
        <v>470</v>
      </c>
      <c r="B20" s="143" t="s">
        <v>497</v>
      </c>
      <c r="C20" s="142" t="s">
        <v>2</v>
      </c>
      <c r="D20" s="142" t="s">
        <v>498</v>
      </c>
      <c r="E20" s="163" t="s">
        <v>469</v>
      </c>
      <c r="F20" s="163"/>
      <c r="G20" s="144" t="s">
        <v>81</v>
      </c>
      <c r="H20" s="145">
        <v>0.51359999999999995</v>
      </c>
      <c r="I20" s="146">
        <v>88.4</v>
      </c>
      <c r="J20" s="146">
        <v>45.402239999999999</v>
      </c>
    </row>
    <row r="21" spans="1:10" ht="36" customHeight="1" x14ac:dyDescent="0.2">
      <c r="A21" s="142" t="s">
        <v>470</v>
      </c>
      <c r="B21" s="143" t="s">
        <v>499</v>
      </c>
      <c r="C21" s="142" t="s">
        <v>2</v>
      </c>
      <c r="D21" s="142" t="s">
        <v>500</v>
      </c>
      <c r="E21" s="163" t="s">
        <v>469</v>
      </c>
      <c r="F21" s="163"/>
      <c r="G21" s="144" t="s">
        <v>81</v>
      </c>
      <c r="H21" s="145">
        <v>0.59109999999999996</v>
      </c>
      <c r="I21" s="146">
        <v>90.97</v>
      </c>
      <c r="J21" s="146">
        <v>53.772367000000003</v>
      </c>
    </row>
    <row r="22" spans="1:10" ht="36" customHeight="1" x14ac:dyDescent="0.2">
      <c r="A22" s="142" t="s">
        <v>470</v>
      </c>
      <c r="B22" s="143" t="s">
        <v>501</v>
      </c>
      <c r="C22" s="142" t="s">
        <v>2</v>
      </c>
      <c r="D22" s="142" t="s">
        <v>502</v>
      </c>
      <c r="E22" s="163" t="s">
        <v>469</v>
      </c>
      <c r="F22" s="163"/>
      <c r="G22" s="144" t="s">
        <v>81</v>
      </c>
      <c r="H22" s="145">
        <v>0.80230000000000001</v>
      </c>
      <c r="I22" s="146">
        <v>106.8</v>
      </c>
      <c r="J22" s="146">
        <v>85.685640000000006</v>
      </c>
    </row>
    <row r="23" spans="1:10" ht="36" customHeight="1" x14ac:dyDescent="0.2">
      <c r="A23" s="142" t="s">
        <v>470</v>
      </c>
      <c r="B23" s="143" t="s">
        <v>503</v>
      </c>
      <c r="C23" s="142" t="s">
        <v>2</v>
      </c>
      <c r="D23" s="142" t="s">
        <v>504</v>
      </c>
      <c r="E23" s="163" t="s">
        <v>469</v>
      </c>
      <c r="F23" s="163"/>
      <c r="G23" s="144" t="s">
        <v>81</v>
      </c>
      <c r="H23" s="145">
        <v>0.62549999999999994</v>
      </c>
      <c r="I23" s="146">
        <v>138.97</v>
      </c>
      <c r="J23" s="146">
        <v>86.925735000000003</v>
      </c>
    </row>
    <row r="24" spans="1:10" ht="48" customHeight="1" x14ac:dyDescent="0.2">
      <c r="A24" s="142" t="s">
        <v>470</v>
      </c>
      <c r="B24" s="143" t="s">
        <v>505</v>
      </c>
      <c r="C24" s="142" t="s">
        <v>2</v>
      </c>
      <c r="D24" s="142" t="s">
        <v>506</v>
      </c>
      <c r="E24" s="163" t="s">
        <v>507</v>
      </c>
      <c r="F24" s="163"/>
      <c r="G24" s="144" t="s">
        <v>81</v>
      </c>
      <c r="H24" s="145">
        <v>1.7192000000000001</v>
      </c>
      <c r="I24" s="146">
        <v>14.72</v>
      </c>
      <c r="J24" s="146">
        <v>25.306623999999999</v>
      </c>
    </row>
    <row r="25" spans="1:10" ht="48" customHeight="1" x14ac:dyDescent="0.2">
      <c r="A25" s="142" t="s">
        <v>470</v>
      </c>
      <c r="B25" s="143" t="s">
        <v>508</v>
      </c>
      <c r="C25" s="142" t="s">
        <v>2</v>
      </c>
      <c r="D25" s="142" t="s">
        <v>509</v>
      </c>
      <c r="E25" s="163" t="s">
        <v>507</v>
      </c>
      <c r="F25" s="163"/>
      <c r="G25" s="144" t="s">
        <v>81</v>
      </c>
      <c r="H25" s="145">
        <v>1.7192000000000001</v>
      </c>
      <c r="I25" s="146">
        <v>34.21</v>
      </c>
      <c r="J25" s="146">
        <v>58.813831999999998</v>
      </c>
    </row>
    <row r="26" spans="1:10" ht="48" customHeight="1" x14ac:dyDescent="0.2">
      <c r="A26" s="142" t="s">
        <v>470</v>
      </c>
      <c r="B26" s="143" t="s">
        <v>510</v>
      </c>
      <c r="C26" s="142" t="s">
        <v>2</v>
      </c>
      <c r="D26" s="142" t="s">
        <v>511</v>
      </c>
      <c r="E26" s="163" t="s">
        <v>512</v>
      </c>
      <c r="F26" s="163"/>
      <c r="G26" s="144" t="s">
        <v>81</v>
      </c>
      <c r="H26" s="145">
        <v>6.6199999999999995E-2</v>
      </c>
      <c r="I26" s="146">
        <v>584.97</v>
      </c>
      <c r="J26" s="146">
        <v>38.725014000000002</v>
      </c>
    </row>
    <row r="27" spans="1:10" ht="36" customHeight="1" x14ac:dyDescent="0.2">
      <c r="A27" s="142" t="s">
        <v>470</v>
      </c>
      <c r="B27" s="143" t="s">
        <v>513</v>
      </c>
      <c r="C27" s="142" t="s">
        <v>2</v>
      </c>
      <c r="D27" s="142" t="s">
        <v>514</v>
      </c>
      <c r="E27" s="163" t="s">
        <v>512</v>
      </c>
      <c r="F27" s="163"/>
      <c r="G27" s="144" t="s">
        <v>81</v>
      </c>
      <c r="H27" s="145">
        <v>0.153</v>
      </c>
      <c r="I27" s="146">
        <v>390.49</v>
      </c>
      <c r="J27" s="146">
        <v>59.744970000000002</v>
      </c>
    </row>
    <row r="28" spans="1:10" ht="24" customHeight="1" x14ac:dyDescent="0.2">
      <c r="A28" s="142" t="s">
        <v>470</v>
      </c>
      <c r="B28" s="143" t="s">
        <v>515</v>
      </c>
      <c r="C28" s="142" t="s">
        <v>2</v>
      </c>
      <c r="D28" s="142" t="s">
        <v>516</v>
      </c>
      <c r="E28" s="163" t="s">
        <v>473</v>
      </c>
      <c r="F28" s="163"/>
      <c r="G28" s="144" t="s">
        <v>81</v>
      </c>
      <c r="H28" s="145">
        <v>9.2999999999999992E-3</v>
      </c>
      <c r="I28" s="146">
        <v>11.9</v>
      </c>
      <c r="J28" s="146">
        <v>0.11067</v>
      </c>
    </row>
    <row r="29" spans="1:10" ht="24" customHeight="1" x14ac:dyDescent="0.2">
      <c r="A29" s="142" t="s">
        <v>470</v>
      </c>
      <c r="B29" s="143" t="s">
        <v>517</v>
      </c>
      <c r="C29" s="142" t="s">
        <v>2</v>
      </c>
      <c r="D29" s="142" t="s">
        <v>518</v>
      </c>
      <c r="E29" s="163" t="s">
        <v>473</v>
      </c>
      <c r="F29" s="163"/>
      <c r="G29" s="144" t="s">
        <v>81</v>
      </c>
      <c r="H29" s="145">
        <v>1.5109999999999999</v>
      </c>
      <c r="I29" s="146">
        <v>19.829999999999998</v>
      </c>
      <c r="J29" s="146">
        <v>29.96313</v>
      </c>
    </row>
    <row r="30" spans="1:10" ht="24" customHeight="1" x14ac:dyDescent="0.2">
      <c r="A30" s="142" t="s">
        <v>470</v>
      </c>
      <c r="B30" s="143" t="s">
        <v>519</v>
      </c>
      <c r="C30" s="142" t="s">
        <v>2</v>
      </c>
      <c r="D30" s="142" t="s">
        <v>520</v>
      </c>
      <c r="E30" s="163" t="s">
        <v>473</v>
      </c>
      <c r="F30" s="163"/>
      <c r="G30" s="144" t="s">
        <v>107</v>
      </c>
      <c r="H30" s="145">
        <v>4.1700000000000001E-2</v>
      </c>
      <c r="I30" s="146">
        <v>318.62</v>
      </c>
      <c r="J30" s="146">
        <v>13.286454000000001</v>
      </c>
    </row>
    <row r="31" spans="1:10" ht="36" customHeight="1" x14ac:dyDescent="0.2">
      <c r="A31" s="142" t="s">
        <v>470</v>
      </c>
      <c r="B31" s="143" t="s">
        <v>521</v>
      </c>
      <c r="C31" s="142" t="s">
        <v>2</v>
      </c>
      <c r="D31" s="142" t="s">
        <v>522</v>
      </c>
      <c r="E31" s="163" t="s">
        <v>523</v>
      </c>
      <c r="F31" s="163"/>
      <c r="G31" s="144" t="s">
        <v>6</v>
      </c>
      <c r="H31" s="145">
        <v>6.6199999999999995E-2</v>
      </c>
      <c r="I31" s="146">
        <v>6.34</v>
      </c>
      <c r="J31" s="146">
        <v>0.41970800000000003</v>
      </c>
    </row>
    <row r="32" spans="1:10" ht="36" customHeight="1" x14ac:dyDescent="0.2">
      <c r="A32" s="142" t="s">
        <v>470</v>
      </c>
      <c r="B32" s="143" t="s">
        <v>524</v>
      </c>
      <c r="C32" s="142" t="s">
        <v>2</v>
      </c>
      <c r="D32" s="142" t="s">
        <v>525</v>
      </c>
      <c r="E32" s="163" t="s">
        <v>523</v>
      </c>
      <c r="F32" s="163"/>
      <c r="G32" s="144" t="s">
        <v>6</v>
      </c>
      <c r="H32" s="145">
        <v>0.13250000000000001</v>
      </c>
      <c r="I32" s="146">
        <v>6.62</v>
      </c>
      <c r="J32" s="146">
        <v>0.87714999999999999</v>
      </c>
    </row>
    <row r="33" spans="1:10" ht="36" customHeight="1" x14ac:dyDescent="0.2">
      <c r="A33" s="142" t="s">
        <v>470</v>
      </c>
      <c r="B33" s="143" t="s">
        <v>526</v>
      </c>
      <c r="C33" s="142" t="s">
        <v>2</v>
      </c>
      <c r="D33" s="142" t="s">
        <v>527</v>
      </c>
      <c r="E33" s="163" t="s">
        <v>523</v>
      </c>
      <c r="F33" s="163"/>
      <c r="G33" s="144" t="s">
        <v>6</v>
      </c>
      <c r="H33" s="145">
        <v>0.17219999999999999</v>
      </c>
      <c r="I33" s="146">
        <v>7.97</v>
      </c>
      <c r="J33" s="146">
        <v>1.3724339999999999</v>
      </c>
    </row>
    <row r="34" spans="1:10" ht="36" customHeight="1" x14ac:dyDescent="0.2">
      <c r="A34" s="142" t="s">
        <v>470</v>
      </c>
      <c r="B34" s="143" t="s">
        <v>528</v>
      </c>
      <c r="C34" s="142" t="s">
        <v>2</v>
      </c>
      <c r="D34" s="142" t="s">
        <v>529</v>
      </c>
      <c r="E34" s="163" t="s">
        <v>523</v>
      </c>
      <c r="F34" s="163"/>
      <c r="G34" s="144" t="s">
        <v>6</v>
      </c>
      <c r="H34" s="145">
        <v>0.67549999999999999</v>
      </c>
      <c r="I34" s="146">
        <v>1.86</v>
      </c>
      <c r="J34" s="146">
        <v>1.2564299999999999</v>
      </c>
    </row>
    <row r="35" spans="1:10" ht="36" customHeight="1" x14ac:dyDescent="0.2">
      <c r="A35" s="142" t="s">
        <v>470</v>
      </c>
      <c r="B35" s="143" t="s">
        <v>530</v>
      </c>
      <c r="C35" s="142" t="s">
        <v>2</v>
      </c>
      <c r="D35" s="142" t="s">
        <v>531</v>
      </c>
      <c r="E35" s="163" t="s">
        <v>523</v>
      </c>
      <c r="F35" s="163"/>
      <c r="G35" s="144" t="s">
        <v>8</v>
      </c>
      <c r="H35" s="145">
        <v>0.13250000000000001</v>
      </c>
      <c r="I35" s="146">
        <v>19.190000000000001</v>
      </c>
      <c r="J35" s="146">
        <v>2.542675</v>
      </c>
    </row>
    <row r="36" spans="1:10" ht="36" customHeight="1" x14ac:dyDescent="0.2">
      <c r="A36" s="142" t="s">
        <v>470</v>
      </c>
      <c r="B36" s="143" t="s">
        <v>532</v>
      </c>
      <c r="C36" s="142" t="s">
        <v>2</v>
      </c>
      <c r="D36" s="142" t="s">
        <v>533</v>
      </c>
      <c r="E36" s="163" t="s">
        <v>523</v>
      </c>
      <c r="F36" s="163"/>
      <c r="G36" s="144" t="s">
        <v>8</v>
      </c>
      <c r="H36" s="145">
        <v>6.6199999999999995E-2</v>
      </c>
      <c r="I36" s="146">
        <v>38.24</v>
      </c>
      <c r="J36" s="146">
        <v>2.531488</v>
      </c>
    </row>
    <row r="37" spans="1:10" ht="36" customHeight="1" x14ac:dyDescent="0.2">
      <c r="A37" s="142" t="s">
        <v>470</v>
      </c>
      <c r="B37" s="143" t="s">
        <v>534</v>
      </c>
      <c r="C37" s="142" t="s">
        <v>2</v>
      </c>
      <c r="D37" s="142" t="s">
        <v>535</v>
      </c>
      <c r="E37" s="163" t="s">
        <v>523</v>
      </c>
      <c r="F37" s="163"/>
      <c r="G37" s="144" t="s">
        <v>8</v>
      </c>
      <c r="H37" s="145">
        <v>6.6199999999999995E-2</v>
      </c>
      <c r="I37" s="146">
        <v>80.67</v>
      </c>
      <c r="J37" s="146">
        <v>5.3403539999999996</v>
      </c>
    </row>
    <row r="38" spans="1:10" ht="60" customHeight="1" x14ac:dyDescent="0.2">
      <c r="A38" s="142" t="s">
        <v>470</v>
      </c>
      <c r="B38" s="143" t="s">
        <v>536</v>
      </c>
      <c r="C38" s="142" t="s">
        <v>2</v>
      </c>
      <c r="D38" s="142" t="s">
        <v>537</v>
      </c>
      <c r="E38" s="163" t="s">
        <v>538</v>
      </c>
      <c r="F38" s="163"/>
      <c r="G38" s="144" t="s">
        <v>6</v>
      </c>
      <c r="H38" s="145">
        <v>0.13250000000000001</v>
      </c>
      <c r="I38" s="146">
        <v>2.23</v>
      </c>
      <c r="J38" s="146">
        <v>0.29547499999999999</v>
      </c>
    </row>
    <row r="39" spans="1:10" ht="48" customHeight="1" x14ac:dyDescent="0.2">
      <c r="A39" s="142" t="s">
        <v>470</v>
      </c>
      <c r="B39" s="143" t="s">
        <v>539</v>
      </c>
      <c r="C39" s="142" t="s">
        <v>2</v>
      </c>
      <c r="D39" s="142" t="s">
        <v>540</v>
      </c>
      <c r="E39" s="163" t="s">
        <v>538</v>
      </c>
      <c r="F39" s="163"/>
      <c r="G39" s="144" t="s">
        <v>6</v>
      </c>
      <c r="H39" s="145">
        <v>0.17219999999999999</v>
      </c>
      <c r="I39" s="146">
        <v>1.1299999999999999</v>
      </c>
      <c r="J39" s="146">
        <v>0.19458600000000001</v>
      </c>
    </row>
    <row r="40" spans="1:10" ht="24" customHeight="1" x14ac:dyDescent="0.2">
      <c r="A40" s="142" t="s">
        <v>470</v>
      </c>
      <c r="B40" s="143" t="s">
        <v>541</v>
      </c>
      <c r="C40" s="142" t="s">
        <v>2</v>
      </c>
      <c r="D40" s="142" t="s">
        <v>542</v>
      </c>
      <c r="E40" s="163" t="s">
        <v>543</v>
      </c>
      <c r="F40" s="163"/>
      <c r="G40" s="144" t="s">
        <v>107</v>
      </c>
      <c r="H40" s="145">
        <v>4.0399999999999998E-2</v>
      </c>
      <c r="I40" s="146">
        <v>71.37</v>
      </c>
      <c r="J40" s="146">
        <v>2.8833479999999998</v>
      </c>
    </row>
    <row r="41" spans="1:10" ht="24" customHeight="1" x14ac:dyDescent="0.2">
      <c r="A41" s="142" t="s">
        <v>470</v>
      </c>
      <c r="B41" s="143" t="s">
        <v>544</v>
      </c>
      <c r="C41" s="142" t="s">
        <v>2</v>
      </c>
      <c r="D41" s="142" t="s">
        <v>545</v>
      </c>
      <c r="E41" s="163" t="s">
        <v>543</v>
      </c>
      <c r="F41" s="163"/>
      <c r="G41" s="144" t="s">
        <v>107</v>
      </c>
      <c r="H41" s="145">
        <v>1.06E-2</v>
      </c>
      <c r="I41" s="146">
        <v>43.27</v>
      </c>
      <c r="J41" s="146">
        <v>0.45866200000000001</v>
      </c>
    </row>
    <row r="42" spans="1:10" ht="24" customHeight="1" x14ac:dyDescent="0.2">
      <c r="A42" s="142" t="s">
        <v>470</v>
      </c>
      <c r="B42" s="143" t="s">
        <v>546</v>
      </c>
      <c r="C42" s="142" t="s">
        <v>2</v>
      </c>
      <c r="D42" s="142" t="s">
        <v>547</v>
      </c>
      <c r="E42" s="163" t="s">
        <v>548</v>
      </c>
      <c r="F42" s="163"/>
      <c r="G42" s="144" t="s">
        <v>81</v>
      </c>
      <c r="H42" s="145">
        <v>5.0648999999999997</v>
      </c>
      <c r="I42" s="146">
        <v>9.4</v>
      </c>
      <c r="J42" s="146">
        <v>47.610059999999997</v>
      </c>
    </row>
    <row r="43" spans="1:10" ht="24" customHeight="1" x14ac:dyDescent="0.2">
      <c r="A43" s="147" t="s">
        <v>479</v>
      </c>
      <c r="B43" s="148" t="s">
        <v>549</v>
      </c>
      <c r="C43" s="147" t="s">
        <v>2</v>
      </c>
      <c r="D43" s="147" t="s">
        <v>550</v>
      </c>
      <c r="E43" s="164" t="s">
        <v>482</v>
      </c>
      <c r="F43" s="164"/>
      <c r="G43" s="149" t="s">
        <v>8</v>
      </c>
      <c r="H43" s="150">
        <v>6.6199999999999995E-2</v>
      </c>
      <c r="I43" s="151">
        <v>7.88</v>
      </c>
      <c r="J43" s="151">
        <v>0.52165600000000001</v>
      </c>
    </row>
    <row r="44" spans="1:10" x14ac:dyDescent="0.2">
      <c r="A44" s="152"/>
      <c r="B44" s="152"/>
      <c r="C44" s="152"/>
      <c r="D44" s="152"/>
      <c r="E44" s="152" t="s">
        <v>490</v>
      </c>
      <c r="F44" s="153">
        <v>122.07</v>
      </c>
      <c r="G44" s="152" t="s">
        <v>491</v>
      </c>
      <c r="H44" s="153">
        <v>0.03</v>
      </c>
      <c r="I44" s="152" t="s">
        <v>492</v>
      </c>
      <c r="J44" s="153">
        <v>122.1</v>
      </c>
    </row>
    <row r="45" spans="1:10" x14ac:dyDescent="0.2">
      <c r="A45" s="152"/>
      <c r="B45" s="152"/>
      <c r="C45" s="152"/>
      <c r="D45" s="152"/>
      <c r="E45" s="152" t="s">
        <v>493</v>
      </c>
      <c r="F45" s="153">
        <v>161.766672</v>
      </c>
      <c r="G45" s="152"/>
      <c r="H45" s="165" t="s">
        <v>494</v>
      </c>
      <c r="I45" s="165"/>
      <c r="J45" s="153">
        <v>725.81</v>
      </c>
    </row>
    <row r="46" spans="1:10" ht="30" customHeight="1" thickBot="1" x14ac:dyDescent="0.25">
      <c r="A46" s="134"/>
      <c r="B46" s="134"/>
      <c r="C46" s="134"/>
      <c r="D46" s="134"/>
      <c r="E46" s="134"/>
      <c r="F46" s="134"/>
      <c r="G46" s="134" t="s">
        <v>495</v>
      </c>
      <c r="H46" s="154">
        <v>4</v>
      </c>
      <c r="I46" s="134" t="s">
        <v>496</v>
      </c>
      <c r="J46" s="136">
        <v>2903.24</v>
      </c>
    </row>
    <row r="47" spans="1:10" ht="0.95" customHeight="1" thickTop="1" x14ac:dyDescent="0.2">
      <c r="A47" s="155"/>
      <c r="B47" s="155"/>
      <c r="C47" s="155"/>
      <c r="D47" s="155"/>
      <c r="E47" s="155"/>
      <c r="F47" s="155"/>
      <c r="G47" s="155"/>
      <c r="H47" s="155"/>
      <c r="I47" s="155"/>
      <c r="J47" s="155"/>
    </row>
    <row r="48" spans="1:10" ht="18" customHeight="1" x14ac:dyDescent="0.2">
      <c r="A48" s="52" t="s">
        <v>83</v>
      </c>
      <c r="B48" s="139" t="s">
        <v>56</v>
      </c>
      <c r="C48" s="52" t="s">
        <v>265</v>
      </c>
      <c r="D48" s="52" t="s">
        <v>55</v>
      </c>
      <c r="E48" s="167" t="s">
        <v>467</v>
      </c>
      <c r="F48" s="167"/>
      <c r="G48" s="53" t="s">
        <v>76</v>
      </c>
      <c r="H48" s="139" t="s">
        <v>77</v>
      </c>
      <c r="I48" s="139" t="s">
        <v>266</v>
      </c>
      <c r="J48" s="139" t="s">
        <v>268</v>
      </c>
    </row>
    <row r="49" spans="1:10" ht="24" customHeight="1" x14ac:dyDescent="0.2">
      <c r="A49" s="56" t="s">
        <v>468</v>
      </c>
      <c r="B49" s="58" t="s">
        <v>271</v>
      </c>
      <c r="C49" s="56" t="s">
        <v>2</v>
      </c>
      <c r="D49" s="56" t="s">
        <v>84</v>
      </c>
      <c r="E49" s="168" t="s">
        <v>551</v>
      </c>
      <c r="F49" s="168"/>
      <c r="G49" s="57" t="s">
        <v>6</v>
      </c>
      <c r="H49" s="141">
        <v>1</v>
      </c>
      <c r="I49" s="64">
        <v>2.71</v>
      </c>
      <c r="J49" s="64">
        <v>2.71</v>
      </c>
    </row>
    <row r="50" spans="1:10" ht="24" customHeight="1" x14ac:dyDescent="0.2">
      <c r="A50" s="142" t="s">
        <v>470</v>
      </c>
      <c r="B50" s="143" t="s">
        <v>552</v>
      </c>
      <c r="C50" s="142" t="s">
        <v>2</v>
      </c>
      <c r="D50" s="142" t="s">
        <v>553</v>
      </c>
      <c r="E50" s="163" t="s">
        <v>476</v>
      </c>
      <c r="F50" s="163"/>
      <c r="G50" s="144" t="s">
        <v>5</v>
      </c>
      <c r="H50" s="145">
        <v>0.05</v>
      </c>
      <c r="I50" s="146">
        <v>23.28</v>
      </c>
      <c r="J50" s="146">
        <v>1.1639999999999999</v>
      </c>
    </row>
    <row r="51" spans="1:10" ht="24" customHeight="1" x14ac:dyDescent="0.2">
      <c r="A51" s="142" t="s">
        <v>470</v>
      </c>
      <c r="B51" s="143" t="s">
        <v>477</v>
      </c>
      <c r="C51" s="142" t="s">
        <v>2</v>
      </c>
      <c r="D51" s="142" t="s">
        <v>478</v>
      </c>
      <c r="E51" s="163" t="s">
        <v>476</v>
      </c>
      <c r="F51" s="163"/>
      <c r="G51" s="144" t="s">
        <v>5</v>
      </c>
      <c r="H51" s="145">
        <v>0.05</v>
      </c>
      <c r="I51" s="146">
        <v>18.04</v>
      </c>
      <c r="J51" s="146">
        <v>0.90200000000000002</v>
      </c>
    </row>
    <row r="52" spans="1:10" ht="24" customHeight="1" x14ac:dyDescent="0.2">
      <c r="A52" s="147" t="s">
        <v>479</v>
      </c>
      <c r="B52" s="148" t="s">
        <v>554</v>
      </c>
      <c r="C52" s="147" t="s">
        <v>2</v>
      </c>
      <c r="D52" s="147" t="s">
        <v>555</v>
      </c>
      <c r="E52" s="164" t="s">
        <v>482</v>
      </c>
      <c r="F52" s="164"/>
      <c r="G52" s="149" t="s">
        <v>8</v>
      </c>
      <c r="H52" s="150">
        <v>8.9999999999999993E-3</v>
      </c>
      <c r="I52" s="151">
        <v>4.17</v>
      </c>
      <c r="J52" s="151">
        <v>3.7530000000000001E-2</v>
      </c>
    </row>
    <row r="53" spans="1:10" ht="24" customHeight="1" x14ac:dyDescent="0.2">
      <c r="A53" s="147" t="s">
        <v>479</v>
      </c>
      <c r="B53" s="148" t="s">
        <v>556</v>
      </c>
      <c r="C53" s="147" t="s">
        <v>2</v>
      </c>
      <c r="D53" s="147" t="s">
        <v>557</v>
      </c>
      <c r="E53" s="164" t="s">
        <v>482</v>
      </c>
      <c r="F53" s="164"/>
      <c r="G53" s="149" t="s">
        <v>558</v>
      </c>
      <c r="H53" s="150">
        <v>0.24</v>
      </c>
      <c r="I53" s="151">
        <v>0.51</v>
      </c>
      <c r="J53" s="151">
        <v>0.12239999999999999</v>
      </c>
    </row>
    <row r="54" spans="1:10" ht="24" customHeight="1" x14ac:dyDescent="0.2">
      <c r="A54" s="147" t="s">
        <v>479</v>
      </c>
      <c r="B54" s="148" t="s">
        <v>559</v>
      </c>
      <c r="C54" s="147" t="s">
        <v>2</v>
      </c>
      <c r="D54" s="147" t="s">
        <v>560</v>
      </c>
      <c r="E54" s="164" t="s">
        <v>482</v>
      </c>
      <c r="F54" s="164"/>
      <c r="G54" s="149" t="s">
        <v>6</v>
      </c>
      <c r="H54" s="150">
        <v>0.3</v>
      </c>
      <c r="I54" s="151">
        <v>1.1599999999999999</v>
      </c>
      <c r="J54" s="151">
        <v>0.34799999999999998</v>
      </c>
    </row>
    <row r="55" spans="1:10" ht="24" customHeight="1" x14ac:dyDescent="0.2">
      <c r="A55" s="147" t="s">
        <v>479</v>
      </c>
      <c r="B55" s="148" t="s">
        <v>561</v>
      </c>
      <c r="C55" s="147" t="s">
        <v>2</v>
      </c>
      <c r="D55" s="147" t="s">
        <v>562</v>
      </c>
      <c r="E55" s="164" t="s">
        <v>482</v>
      </c>
      <c r="F55" s="164"/>
      <c r="G55" s="149" t="s">
        <v>8</v>
      </c>
      <c r="H55" s="150">
        <v>8.9999999999999993E-3</v>
      </c>
      <c r="I55" s="151">
        <v>6.05</v>
      </c>
      <c r="J55" s="151">
        <v>5.4449999999999998E-2</v>
      </c>
    </row>
    <row r="56" spans="1:10" ht="24" customHeight="1" x14ac:dyDescent="0.2">
      <c r="A56" s="147" t="s">
        <v>479</v>
      </c>
      <c r="B56" s="148" t="s">
        <v>563</v>
      </c>
      <c r="C56" s="147" t="s">
        <v>2</v>
      </c>
      <c r="D56" s="147" t="s">
        <v>564</v>
      </c>
      <c r="E56" s="164" t="s">
        <v>482</v>
      </c>
      <c r="F56" s="164"/>
      <c r="G56" s="149" t="s">
        <v>8</v>
      </c>
      <c r="H56" s="150">
        <v>8.9999999999999993E-3</v>
      </c>
      <c r="I56" s="151">
        <v>9.4</v>
      </c>
      <c r="J56" s="151">
        <v>8.4599999999999995E-2</v>
      </c>
    </row>
    <row r="57" spans="1:10" x14ac:dyDescent="0.2">
      <c r="A57" s="152"/>
      <c r="B57" s="152"/>
      <c r="C57" s="152"/>
      <c r="D57" s="152"/>
      <c r="E57" s="152" t="s">
        <v>490</v>
      </c>
      <c r="F57" s="153">
        <v>1.55</v>
      </c>
      <c r="G57" s="152" t="s">
        <v>491</v>
      </c>
      <c r="H57" s="153">
        <v>0</v>
      </c>
      <c r="I57" s="152" t="s">
        <v>492</v>
      </c>
      <c r="J57" s="153">
        <v>1.55</v>
      </c>
    </row>
    <row r="58" spans="1:10" x14ac:dyDescent="0.2">
      <c r="A58" s="152"/>
      <c r="B58" s="152"/>
      <c r="C58" s="152"/>
      <c r="D58" s="152"/>
      <c r="E58" s="152" t="s">
        <v>493</v>
      </c>
      <c r="F58" s="153">
        <v>0.77722800000000003</v>
      </c>
      <c r="G58" s="152"/>
      <c r="H58" s="165" t="s">
        <v>494</v>
      </c>
      <c r="I58" s="165"/>
      <c r="J58" s="153">
        <v>3.49</v>
      </c>
    </row>
    <row r="59" spans="1:10" ht="30" customHeight="1" thickBot="1" x14ac:dyDescent="0.25">
      <c r="A59" s="134"/>
      <c r="B59" s="134"/>
      <c r="C59" s="134"/>
      <c r="D59" s="134"/>
      <c r="E59" s="134"/>
      <c r="F59" s="134"/>
      <c r="G59" s="134" t="s">
        <v>495</v>
      </c>
      <c r="H59" s="154">
        <v>200</v>
      </c>
      <c r="I59" s="134" t="s">
        <v>496</v>
      </c>
      <c r="J59" s="136">
        <v>698</v>
      </c>
    </row>
    <row r="60" spans="1:10" ht="0.95" customHeight="1" thickTop="1" x14ac:dyDescent="0.2">
      <c r="A60" s="155"/>
      <c r="B60" s="155"/>
      <c r="C60" s="155"/>
      <c r="D60" s="155"/>
      <c r="E60" s="155"/>
      <c r="F60" s="155"/>
      <c r="G60" s="155"/>
      <c r="H60" s="155"/>
      <c r="I60" s="155"/>
      <c r="J60" s="155"/>
    </row>
    <row r="61" spans="1:10" ht="18" customHeight="1" x14ac:dyDescent="0.2">
      <c r="A61" s="52" t="s">
        <v>85</v>
      </c>
      <c r="B61" s="139" t="s">
        <v>56</v>
      </c>
      <c r="C61" s="52" t="s">
        <v>265</v>
      </c>
      <c r="D61" s="52" t="s">
        <v>55</v>
      </c>
      <c r="E61" s="167" t="s">
        <v>467</v>
      </c>
      <c r="F61" s="167"/>
      <c r="G61" s="53" t="s">
        <v>76</v>
      </c>
      <c r="H61" s="139" t="s">
        <v>77</v>
      </c>
      <c r="I61" s="139" t="s">
        <v>266</v>
      </c>
      <c r="J61" s="139" t="s">
        <v>268</v>
      </c>
    </row>
    <row r="62" spans="1:10" ht="24" customHeight="1" x14ac:dyDescent="0.2">
      <c r="A62" s="56" t="s">
        <v>468</v>
      </c>
      <c r="B62" s="58" t="s">
        <v>272</v>
      </c>
      <c r="C62" s="56" t="s">
        <v>2</v>
      </c>
      <c r="D62" s="56" t="s">
        <v>53</v>
      </c>
      <c r="E62" s="168" t="s">
        <v>551</v>
      </c>
      <c r="F62" s="168"/>
      <c r="G62" s="57" t="s">
        <v>81</v>
      </c>
      <c r="H62" s="141">
        <v>1</v>
      </c>
      <c r="I62" s="64">
        <v>54.21</v>
      </c>
      <c r="J62" s="64">
        <v>54.21</v>
      </c>
    </row>
    <row r="63" spans="1:10" ht="24" customHeight="1" x14ac:dyDescent="0.2">
      <c r="A63" s="142" t="s">
        <v>470</v>
      </c>
      <c r="B63" s="143" t="s">
        <v>474</v>
      </c>
      <c r="C63" s="142" t="s">
        <v>2</v>
      </c>
      <c r="D63" s="142" t="s">
        <v>475</v>
      </c>
      <c r="E63" s="163" t="s">
        <v>476</v>
      </c>
      <c r="F63" s="163"/>
      <c r="G63" s="144" t="s">
        <v>5</v>
      </c>
      <c r="H63" s="145">
        <v>0.5</v>
      </c>
      <c r="I63" s="146">
        <v>20.74</v>
      </c>
      <c r="J63" s="146">
        <v>10.37</v>
      </c>
    </row>
    <row r="64" spans="1:10" ht="24" customHeight="1" x14ac:dyDescent="0.2">
      <c r="A64" s="142" t="s">
        <v>470</v>
      </c>
      <c r="B64" s="143" t="s">
        <v>477</v>
      </c>
      <c r="C64" s="142" t="s">
        <v>2</v>
      </c>
      <c r="D64" s="142" t="s">
        <v>478</v>
      </c>
      <c r="E64" s="163" t="s">
        <v>476</v>
      </c>
      <c r="F64" s="163"/>
      <c r="G64" s="144" t="s">
        <v>5</v>
      </c>
      <c r="H64" s="145">
        <v>1.5</v>
      </c>
      <c r="I64" s="146">
        <v>18.04</v>
      </c>
      <c r="J64" s="146">
        <v>27.06</v>
      </c>
    </row>
    <row r="65" spans="1:10" ht="24" customHeight="1" x14ac:dyDescent="0.2">
      <c r="A65" s="147" t="s">
        <v>479</v>
      </c>
      <c r="B65" s="148" t="s">
        <v>483</v>
      </c>
      <c r="C65" s="147" t="s">
        <v>2</v>
      </c>
      <c r="D65" s="147" t="s">
        <v>484</v>
      </c>
      <c r="E65" s="164" t="s">
        <v>482</v>
      </c>
      <c r="F65" s="164"/>
      <c r="G65" s="149" t="s">
        <v>6</v>
      </c>
      <c r="H65" s="150">
        <v>0.8</v>
      </c>
      <c r="I65" s="151">
        <v>3.11</v>
      </c>
      <c r="J65" s="151">
        <v>2.488</v>
      </c>
    </row>
    <row r="66" spans="1:10" ht="24" customHeight="1" x14ac:dyDescent="0.2">
      <c r="A66" s="147" t="s">
        <v>479</v>
      </c>
      <c r="B66" s="148" t="s">
        <v>565</v>
      </c>
      <c r="C66" s="147" t="s">
        <v>2</v>
      </c>
      <c r="D66" s="147" t="s">
        <v>566</v>
      </c>
      <c r="E66" s="164" t="s">
        <v>482</v>
      </c>
      <c r="F66" s="164"/>
      <c r="G66" s="149" t="s">
        <v>487</v>
      </c>
      <c r="H66" s="150">
        <v>0.2</v>
      </c>
      <c r="I66" s="151">
        <v>10.15</v>
      </c>
      <c r="J66" s="151">
        <v>2.0299999999999998</v>
      </c>
    </row>
    <row r="67" spans="1:10" ht="24" customHeight="1" x14ac:dyDescent="0.2">
      <c r="A67" s="147" t="s">
        <v>479</v>
      </c>
      <c r="B67" s="148" t="s">
        <v>567</v>
      </c>
      <c r="C67" s="147" t="s">
        <v>2</v>
      </c>
      <c r="D67" s="147" t="s">
        <v>568</v>
      </c>
      <c r="E67" s="164" t="s">
        <v>482</v>
      </c>
      <c r="F67" s="164"/>
      <c r="G67" s="149" t="s">
        <v>6</v>
      </c>
      <c r="H67" s="150">
        <v>0.93330000000000002</v>
      </c>
      <c r="I67" s="151">
        <v>13.14</v>
      </c>
      <c r="J67" s="151">
        <v>12.263562</v>
      </c>
    </row>
    <row r="68" spans="1:10" x14ac:dyDescent="0.2">
      <c r="A68" s="152"/>
      <c r="B68" s="152"/>
      <c r="C68" s="152"/>
      <c r="D68" s="152"/>
      <c r="E68" s="152" t="s">
        <v>490</v>
      </c>
      <c r="F68" s="153">
        <v>27.18</v>
      </c>
      <c r="G68" s="152" t="s">
        <v>491</v>
      </c>
      <c r="H68" s="153">
        <v>0</v>
      </c>
      <c r="I68" s="152" t="s">
        <v>492</v>
      </c>
      <c r="J68" s="153">
        <v>27.18</v>
      </c>
    </row>
    <row r="69" spans="1:10" x14ac:dyDescent="0.2">
      <c r="A69" s="152"/>
      <c r="B69" s="152"/>
      <c r="C69" s="152"/>
      <c r="D69" s="152"/>
      <c r="E69" s="152" t="s">
        <v>493</v>
      </c>
      <c r="F69" s="153">
        <v>15.547428</v>
      </c>
      <c r="G69" s="152"/>
      <c r="H69" s="165" t="s">
        <v>494</v>
      </c>
      <c r="I69" s="165"/>
      <c r="J69" s="153">
        <v>69.760000000000005</v>
      </c>
    </row>
    <row r="70" spans="1:10" ht="30" customHeight="1" thickBot="1" x14ac:dyDescent="0.25">
      <c r="A70" s="134"/>
      <c r="B70" s="134"/>
      <c r="C70" s="134"/>
      <c r="D70" s="134"/>
      <c r="E70" s="134"/>
      <c r="F70" s="134"/>
      <c r="G70" s="134" t="s">
        <v>495</v>
      </c>
      <c r="H70" s="154">
        <v>24</v>
      </c>
      <c r="I70" s="134" t="s">
        <v>496</v>
      </c>
      <c r="J70" s="136">
        <v>1674.24</v>
      </c>
    </row>
    <row r="71" spans="1:10" ht="0.95" customHeight="1" thickTop="1" x14ac:dyDescent="0.2">
      <c r="A71" s="155"/>
      <c r="B71" s="155"/>
      <c r="C71" s="155"/>
      <c r="D71" s="155"/>
      <c r="E71" s="155"/>
      <c r="F71" s="155"/>
      <c r="G71" s="155"/>
      <c r="H71" s="155"/>
      <c r="I71" s="155"/>
      <c r="J71" s="155"/>
    </row>
    <row r="72" spans="1:10" ht="18" customHeight="1" x14ac:dyDescent="0.2">
      <c r="A72" s="52" t="s">
        <v>86</v>
      </c>
      <c r="B72" s="139" t="s">
        <v>56</v>
      </c>
      <c r="C72" s="52" t="s">
        <v>265</v>
      </c>
      <c r="D72" s="52" t="s">
        <v>55</v>
      </c>
      <c r="E72" s="167" t="s">
        <v>467</v>
      </c>
      <c r="F72" s="167"/>
      <c r="G72" s="53" t="s">
        <v>76</v>
      </c>
      <c r="H72" s="139" t="s">
        <v>77</v>
      </c>
      <c r="I72" s="139" t="s">
        <v>266</v>
      </c>
      <c r="J72" s="139" t="s">
        <v>268</v>
      </c>
    </row>
    <row r="73" spans="1:10" ht="24" customHeight="1" x14ac:dyDescent="0.2">
      <c r="A73" s="56" t="s">
        <v>468</v>
      </c>
      <c r="B73" s="58" t="s">
        <v>273</v>
      </c>
      <c r="C73" s="56" t="s">
        <v>2</v>
      </c>
      <c r="D73" s="56" t="s">
        <v>87</v>
      </c>
      <c r="E73" s="168" t="s">
        <v>569</v>
      </c>
      <c r="F73" s="168"/>
      <c r="G73" s="57" t="s">
        <v>6</v>
      </c>
      <c r="H73" s="141">
        <v>1</v>
      </c>
      <c r="I73" s="64">
        <v>3.3</v>
      </c>
      <c r="J73" s="64">
        <v>3.3</v>
      </c>
    </row>
    <row r="74" spans="1:10" ht="24" customHeight="1" x14ac:dyDescent="0.2">
      <c r="A74" s="142" t="s">
        <v>470</v>
      </c>
      <c r="B74" s="143" t="s">
        <v>570</v>
      </c>
      <c r="C74" s="142" t="s">
        <v>2</v>
      </c>
      <c r="D74" s="142" t="s">
        <v>571</v>
      </c>
      <c r="E74" s="163" t="s">
        <v>569</v>
      </c>
      <c r="F74" s="163"/>
      <c r="G74" s="144" t="s">
        <v>8</v>
      </c>
      <c r="H74" s="145">
        <v>0.05</v>
      </c>
      <c r="I74" s="146">
        <v>66.040000000000006</v>
      </c>
      <c r="J74" s="146">
        <v>3.302</v>
      </c>
    </row>
    <row r="75" spans="1:10" x14ac:dyDescent="0.2">
      <c r="A75" s="152"/>
      <c r="B75" s="152"/>
      <c r="C75" s="152"/>
      <c r="D75" s="152"/>
      <c r="E75" s="152" t="s">
        <v>490</v>
      </c>
      <c r="F75" s="153">
        <v>1.86</v>
      </c>
      <c r="G75" s="152" t="s">
        <v>491</v>
      </c>
      <c r="H75" s="153">
        <v>0</v>
      </c>
      <c r="I75" s="152" t="s">
        <v>492</v>
      </c>
      <c r="J75" s="153">
        <v>1.86</v>
      </c>
    </row>
    <row r="76" spans="1:10" x14ac:dyDescent="0.2">
      <c r="A76" s="152"/>
      <c r="B76" s="152"/>
      <c r="C76" s="152"/>
      <c r="D76" s="152"/>
      <c r="E76" s="152" t="s">
        <v>493</v>
      </c>
      <c r="F76" s="153">
        <v>0.94643999999999995</v>
      </c>
      <c r="G76" s="152"/>
      <c r="H76" s="165" t="s">
        <v>494</v>
      </c>
      <c r="I76" s="165"/>
      <c r="J76" s="153">
        <v>4.25</v>
      </c>
    </row>
    <row r="77" spans="1:10" ht="30" customHeight="1" thickBot="1" x14ac:dyDescent="0.25">
      <c r="A77" s="134"/>
      <c r="B77" s="134"/>
      <c r="C77" s="134"/>
      <c r="D77" s="134"/>
      <c r="E77" s="134"/>
      <c r="F77" s="134"/>
      <c r="G77" s="134" t="s">
        <v>495</v>
      </c>
      <c r="H77" s="154">
        <v>2090</v>
      </c>
      <c r="I77" s="134" t="s">
        <v>496</v>
      </c>
      <c r="J77" s="136">
        <v>8882.5</v>
      </c>
    </row>
    <row r="78" spans="1:10" ht="0.95" customHeight="1" thickTop="1" x14ac:dyDescent="0.2">
      <c r="A78" s="155"/>
      <c r="B78" s="155"/>
      <c r="C78" s="155"/>
      <c r="D78" s="155"/>
      <c r="E78" s="155"/>
      <c r="F78" s="155"/>
      <c r="G78" s="155"/>
      <c r="H78" s="155"/>
      <c r="I78" s="155"/>
      <c r="J78" s="155"/>
    </row>
    <row r="79" spans="1:10" ht="24" customHeight="1" x14ac:dyDescent="0.2">
      <c r="A79" s="54" t="s">
        <v>89</v>
      </c>
      <c r="B79" s="54"/>
      <c r="C79" s="54"/>
      <c r="D79" s="54" t="s">
        <v>37</v>
      </c>
      <c r="E79" s="54"/>
      <c r="F79" s="166"/>
      <c r="G79" s="166"/>
      <c r="H79" s="140"/>
      <c r="I79" s="54"/>
      <c r="J79" s="63">
        <v>38267.25</v>
      </c>
    </row>
    <row r="80" spans="1:10" ht="18" customHeight="1" x14ac:dyDescent="0.2">
      <c r="A80" s="52" t="s">
        <v>90</v>
      </c>
      <c r="B80" s="139" t="s">
        <v>56</v>
      </c>
      <c r="C80" s="52" t="s">
        <v>265</v>
      </c>
      <c r="D80" s="52" t="s">
        <v>55</v>
      </c>
      <c r="E80" s="167" t="s">
        <v>467</v>
      </c>
      <c r="F80" s="167"/>
      <c r="G80" s="53" t="s">
        <v>76</v>
      </c>
      <c r="H80" s="139" t="s">
        <v>77</v>
      </c>
      <c r="I80" s="139" t="s">
        <v>266</v>
      </c>
      <c r="J80" s="139" t="s">
        <v>268</v>
      </c>
    </row>
    <row r="81" spans="1:10" ht="24" customHeight="1" x14ac:dyDescent="0.2">
      <c r="A81" s="56" t="s">
        <v>468</v>
      </c>
      <c r="B81" s="58" t="s">
        <v>274</v>
      </c>
      <c r="C81" s="56" t="s">
        <v>2</v>
      </c>
      <c r="D81" s="56" t="s">
        <v>91</v>
      </c>
      <c r="E81" s="168" t="s">
        <v>476</v>
      </c>
      <c r="F81" s="168"/>
      <c r="G81" s="57" t="s">
        <v>92</v>
      </c>
      <c r="H81" s="141">
        <v>1</v>
      </c>
      <c r="I81" s="64">
        <v>6333.75</v>
      </c>
      <c r="J81" s="64">
        <v>6333.75</v>
      </c>
    </row>
    <row r="82" spans="1:10" ht="24" customHeight="1" x14ac:dyDescent="0.2">
      <c r="A82" s="142" t="s">
        <v>470</v>
      </c>
      <c r="B82" s="143" t="s">
        <v>572</v>
      </c>
      <c r="C82" s="142" t="s">
        <v>2</v>
      </c>
      <c r="D82" s="142" t="s">
        <v>573</v>
      </c>
      <c r="E82" s="163" t="s">
        <v>476</v>
      </c>
      <c r="F82" s="163"/>
      <c r="G82" s="144" t="s">
        <v>92</v>
      </c>
      <c r="H82" s="145">
        <v>1</v>
      </c>
      <c r="I82" s="146">
        <v>57.72</v>
      </c>
      <c r="J82" s="146">
        <v>57.72</v>
      </c>
    </row>
    <row r="83" spans="1:10" ht="24" customHeight="1" x14ac:dyDescent="0.2">
      <c r="A83" s="147" t="s">
        <v>479</v>
      </c>
      <c r="B83" s="148" t="s">
        <v>574</v>
      </c>
      <c r="C83" s="147" t="s">
        <v>2</v>
      </c>
      <c r="D83" s="147" t="s">
        <v>575</v>
      </c>
      <c r="E83" s="164" t="s">
        <v>576</v>
      </c>
      <c r="F83" s="164"/>
      <c r="G83" s="149" t="s">
        <v>92</v>
      </c>
      <c r="H83" s="150">
        <v>1</v>
      </c>
      <c r="I83" s="151">
        <v>114.12</v>
      </c>
      <c r="J83" s="151">
        <v>114.12</v>
      </c>
    </row>
    <row r="84" spans="1:10" ht="24" customHeight="1" x14ac:dyDescent="0.2">
      <c r="A84" s="147" t="s">
        <v>479</v>
      </c>
      <c r="B84" s="148" t="s">
        <v>577</v>
      </c>
      <c r="C84" s="147" t="s">
        <v>2</v>
      </c>
      <c r="D84" s="147" t="s">
        <v>578</v>
      </c>
      <c r="E84" s="164" t="s">
        <v>482</v>
      </c>
      <c r="F84" s="164"/>
      <c r="G84" s="149" t="s">
        <v>92</v>
      </c>
      <c r="H84" s="150">
        <v>1</v>
      </c>
      <c r="I84" s="151">
        <v>65.94</v>
      </c>
      <c r="J84" s="151">
        <v>65.94</v>
      </c>
    </row>
    <row r="85" spans="1:10" ht="24" customHeight="1" x14ac:dyDescent="0.2">
      <c r="A85" s="147" t="s">
        <v>479</v>
      </c>
      <c r="B85" s="148" t="s">
        <v>579</v>
      </c>
      <c r="C85" s="147" t="s">
        <v>2</v>
      </c>
      <c r="D85" s="147" t="s">
        <v>580</v>
      </c>
      <c r="E85" s="164" t="s">
        <v>576</v>
      </c>
      <c r="F85" s="164"/>
      <c r="G85" s="149" t="s">
        <v>92</v>
      </c>
      <c r="H85" s="150">
        <v>1</v>
      </c>
      <c r="I85" s="151">
        <v>7.37</v>
      </c>
      <c r="J85" s="151">
        <v>7.37</v>
      </c>
    </row>
    <row r="86" spans="1:10" ht="24" customHeight="1" x14ac:dyDescent="0.2">
      <c r="A86" s="147" t="s">
        <v>479</v>
      </c>
      <c r="B86" s="148" t="s">
        <v>581</v>
      </c>
      <c r="C86" s="147" t="s">
        <v>2</v>
      </c>
      <c r="D86" s="147" t="s">
        <v>582</v>
      </c>
      <c r="E86" s="164" t="s">
        <v>482</v>
      </c>
      <c r="F86" s="164"/>
      <c r="G86" s="149" t="s">
        <v>92</v>
      </c>
      <c r="H86" s="150">
        <v>1</v>
      </c>
      <c r="I86" s="151">
        <v>13.07</v>
      </c>
      <c r="J86" s="151">
        <v>13.07</v>
      </c>
    </row>
    <row r="87" spans="1:10" ht="24" customHeight="1" x14ac:dyDescent="0.2">
      <c r="A87" s="147" t="s">
        <v>479</v>
      </c>
      <c r="B87" s="148" t="s">
        <v>583</v>
      </c>
      <c r="C87" s="147" t="s">
        <v>2</v>
      </c>
      <c r="D87" s="147" t="s">
        <v>584</v>
      </c>
      <c r="E87" s="164" t="s">
        <v>585</v>
      </c>
      <c r="F87" s="164"/>
      <c r="G87" s="149" t="s">
        <v>92</v>
      </c>
      <c r="H87" s="150">
        <v>1</v>
      </c>
      <c r="I87" s="151">
        <v>6075.53</v>
      </c>
      <c r="J87" s="151">
        <v>6075.53</v>
      </c>
    </row>
    <row r="88" spans="1:10" x14ac:dyDescent="0.2">
      <c r="A88" s="152"/>
      <c r="B88" s="152"/>
      <c r="C88" s="152"/>
      <c r="D88" s="152"/>
      <c r="E88" s="152" t="s">
        <v>490</v>
      </c>
      <c r="F88" s="153">
        <v>6133.25</v>
      </c>
      <c r="G88" s="152" t="s">
        <v>491</v>
      </c>
      <c r="H88" s="153">
        <v>0</v>
      </c>
      <c r="I88" s="152" t="s">
        <v>492</v>
      </c>
      <c r="J88" s="153">
        <v>6133.25</v>
      </c>
    </row>
    <row r="89" spans="1:10" x14ac:dyDescent="0.2">
      <c r="A89" s="152"/>
      <c r="B89" s="152"/>
      <c r="C89" s="152"/>
      <c r="D89" s="152"/>
      <c r="E89" s="152" t="s">
        <v>493</v>
      </c>
      <c r="F89" s="153">
        <v>1816.5195000000001</v>
      </c>
      <c r="G89" s="152"/>
      <c r="H89" s="165" t="s">
        <v>494</v>
      </c>
      <c r="I89" s="165"/>
      <c r="J89" s="153">
        <v>8150.27</v>
      </c>
    </row>
    <row r="90" spans="1:10" ht="30" customHeight="1" thickBot="1" x14ac:dyDescent="0.25">
      <c r="A90" s="134"/>
      <c r="B90" s="134"/>
      <c r="C90" s="134"/>
      <c r="D90" s="134"/>
      <c r="E90" s="134"/>
      <c r="F90" s="134"/>
      <c r="G90" s="134" t="s">
        <v>495</v>
      </c>
      <c r="H90" s="154">
        <v>3</v>
      </c>
      <c r="I90" s="134" t="s">
        <v>496</v>
      </c>
      <c r="J90" s="136">
        <v>24450.81</v>
      </c>
    </row>
    <row r="91" spans="1:10" ht="0.95" customHeight="1" thickTop="1" x14ac:dyDescent="0.2">
      <c r="A91" s="155"/>
      <c r="B91" s="155"/>
      <c r="C91" s="155"/>
      <c r="D91" s="155"/>
      <c r="E91" s="155"/>
      <c r="F91" s="155"/>
      <c r="G91" s="155"/>
      <c r="H91" s="155"/>
      <c r="I91" s="155"/>
      <c r="J91" s="155"/>
    </row>
    <row r="92" spans="1:10" ht="18" customHeight="1" x14ac:dyDescent="0.2">
      <c r="A92" s="52" t="s">
        <v>94</v>
      </c>
      <c r="B92" s="139" t="s">
        <v>56</v>
      </c>
      <c r="C92" s="52" t="s">
        <v>265</v>
      </c>
      <c r="D92" s="52" t="s">
        <v>55</v>
      </c>
      <c r="E92" s="167" t="s">
        <v>467</v>
      </c>
      <c r="F92" s="167"/>
      <c r="G92" s="53" t="s">
        <v>76</v>
      </c>
      <c r="H92" s="139" t="s">
        <v>77</v>
      </c>
      <c r="I92" s="139" t="s">
        <v>266</v>
      </c>
      <c r="J92" s="139" t="s">
        <v>268</v>
      </c>
    </row>
    <row r="93" spans="1:10" ht="24" customHeight="1" x14ac:dyDescent="0.2">
      <c r="A93" s="56" t="s">
        <v>468</v>
      </c>
      <c r="B93" s="58" t="s">
        <v>275</v>
      </c>
      <c r="C93" s="56" t="s">
        <v>2</v>
      </c>
      <c r="D93" s="56" t="s">
        <v>52</v>
      </c>
      <c r="E93" s="168" t="s">
        <v>476</v>
      </c>
      <c r="F93" s="168"/>
      <c r="G93" s="57" t="s">
        <v>5</v>
      </c>
      <c r="H93" s="141">
        <v>1</v>
      </c>
      <c r="I93" s="64">
        <v>81.34</v>
      </c>
      <c r="J93" s="64">
        <v>81.34</v>
      </c>
    </row>
    <row r="94" spans="1:10" ht="24" customHeight="1" x14ac:dyDescent="0.2">
      <c r="A94" s="142" t="s">
        <v>470</v>
      </c>
      <c r="B94" s="143" t="s">
        <v>586</v>
      </c>
      <c r="C94" s="142" t="s">
        <v>2</v>
      </c>
      <c r="D94" s="142" t="s">
        <v>587</v>
      </c>
      <c r="E94" s="163" t="s">
        <v>476</v>
      </c>
      <c r="F94" s="163"/>
      <c r="G94" s="144" t="s">
        <v>5</v>
      </c>
      <c r="H94" s="145">
        <v>1</v>
      </c>
      <c r="I94" s="146">
        <v>0.81</v>
      </c>
      <c r="J94" s="146">
        <v>0.81</v>
      </c>
    </row>
    <row r="95" spans="1:10" ht="24" customHeight="1" x14ac:dyDescent="0.2">
      <c r="A95" s="147" t="s">
        <v>479</v>
      </c>
      <c r="B95" s="148" t="s">
        <v>588</v>
      </c>
      <c r="C95" s="147" t="s">
        <v>2</v>
      </c>
      <c r="D95" s="147" t="s">
        <v>589</v>
      </c>
      <c r="E95" s="164" t="s">
        <v>585</v>
      </c>
      <c r="F95" s="164"/>
      <c r="G95" s="149" t="s">
        <v>5</v>
      </c>
      <c r="H95" s="150">
        <v>1</v>
      </c>
      <c r="I95" s="151">
        <v>79.53</v>
      </c>
      <c r="J95" s="151">
        <v>79.53</v>
      </c>
    </row>
    <row r="96" spans="1:10" ht="24" customHeight="1" x14ac:dyDescent="0.2">
      <c r="A96" s="147" t="s">
        <v>479</v>
      </c>
      <c r="B96" s="148" t="s">
        <v>590</v>
      </c>
      <c r="C96" s="147" t="s">
        <v>2</v>
      </c>
      <c r="D96" s="147" t="s">
        <v>591</v>
      </c>
      <c r="E96" s="164" t="s">
        <v>576</v>
      </c>
      <c r="F96" s="164"/>
      <c r="G96" s="149" t="s">
        <v>5</v>
      </c>
      <c r="H96" s="150">
        <v>1</v>
      </c>
      <c r="I96" s="151">
        <v>0.56999999999999995</v>
      </c>
      <c r="J96" s="151">
        <v>0.56999999999999995</v>
      </c>
    </row>
    <row r="97" spans="1:10" ht="24" customHeight="1" x14ac:dyDescent="0.2">
      <c r="A97" s="147" t="s">
        <v>479</v>
      </c>
      <c r="B97" s="148" t="s">
        <v>592</v>
      </c>
      <c r="C97" s="147" t="s">
        <v>2</v>
      </c>
      <c r="D97" s="147" t="s">
        <v>593</v>
      </c>
      <c r="E97" s="164" t="s">
        <v>594</v>
      </c>
      <c r="F97" s="164"/>
      <c r="G97" s="149" t="s">
        <v>5</v>
      </c>
      <c r="H97" s="150">
        <v>1</v>
      </c>
      <c r="I97" s="151">
        <v>0.35</v>
      </c>
      <c r="J97" s="151">
        <v>0.35</v>
      </c>
    </row>
    <row r="98" spans="1:10" ht="24" customHeight="1" x14ac:dyDescent="0.2">
      <c r="A98" s="147" t="s">
        <v>479</v>
      </c>
      <c r="B98" s="148" t="s">
        <v>595</v>
      </c>
      <c r="C98" s="147" t="s">
        <v>2</v>
      </c>
      <c r="D98" s="147" t="s">
        <v>596</v>
      </c>
      <c r="E98" s="164" t="s">
        <v>576</v>
      </c>
      <c r="F98" s="164"/>
      <c r="G98" s="149" t="s">
        <v>5</v>
      </c>
      <c r="H98" s="150">
        <v>1</v>
      </c>
      <c r="I98" s="151">
        <v>0.01</v>
      </c>
      <c r="J98" s="151">
        <v>0.01</v>
      </c>
    </row>
    <row r="99" spans="1:10" ht="24" customHeight="1" x14ac:dyDescent="0.2">
      <c r="A99" s="147" t="s">
        <v>479</v>
      </c>
      <c r="B99" s="148" t="s">
        <v>597</v>
      </c>
      <c r="C99" s="147" t="s">
        <v>2</v>
      </c>
      <c r="D99" s="147" t="s">
        <v>598</v>
      </c>
      <c r="E99" s="164" t="s">
        <v>599</v>
      </c>
      <c r="F99" s="164"/>
      <c r="G99" s="149" t="s">
        <v>5</v>
      </c>
      <c r="H99" s="150">
        <v>1</v>
      </c>
      <c r="I99" s="151">
        <v>7.0000000000000007E-2</v>
      </c>
      <c r="J99" s="151">
        <v>7.0000000000000007E-2</v>
      </c>
    </row>
    <row r="100" spans="1:10" x14ac:dyDescent="0.2">
      <c r="A100" s="152"/>
      <c r="B100" s="152"/>
      <c r="C100" s="152"/>
      <c r="D100" s="152"/>
      <c r="E100" s="152" t="s">
        <v>490</v>
      </c>
      <c r="F100" s="153">
        <v>80.34</v>
      </c>
      <c r="G100" s="152" t="s">
        <v>491</v>
      </c>
      <c r="H100" s="153">
        <v>0</v>
      </c>
      <c r="I100" s="152" t="s">
        <v>492</v>
      </c>
      <c r="J100" s="153">
        <v>80.34</v>
      </c>
    </row>
    <row r="101" spans="1:10" x14ac:dyDescent="0.2">
      <c r="A101" s="152"/>
      <c r="B101" s="152"/>
      <c r="C101" s="152"/>
      <c r="D101" s="152"/>
      <c r="E101" s="152" t="s">
        <v>493</v>
      </c>
      <c r="F101" s="153">
        <v>23.328312</v>
      </c>
      <c r="G101" s="152"/>
      <c r="H101" s="165" t="s">
        <v>494</v>
      </c>
      <c r="I101" s="165"/>
      <c r="J101" s="153">
        <v>104.67</v>
      </c>
    </row>
    <row r="102" spans="1:10" ht="30" customHeight="1" thickBot="1" x14ac:dyDescent="0.25">
      <c r="A102" s="134"/>
      <c r="B102" s="134"/>
      <c r="C102" s="134"/>
      <c r="D102" s="134"/>
      <c r="E102" s="134"/>
      <c r="F102" s="134"/>
      <c r="G102" s="134" t="s">
        <v>495</v>
      </c>
      <c r="H102" s="154">
        <v>132</v>
      </c>
      <c r="I102" s="134" t="s">
        <v>496</v>
      </c>
      <c r="J102" s="136">
        <v>13816.44</v>
      </c>
    </row>
    <row r="103" spans="1:10" ht="0.95" customHeight="1" thickTop="1" x14ac:dyDescent="0.2">
      <c r="A103" s="155"/>
      <c r="B103" s="155"/>
      <c r="C103" s="155"/>
      <c r="D103" s="155"/>
      <c r="E103" s="155"/>
      <c r="F103" s="155"/>
      <c r="G103" s="155"/>
      <c r="H103" s="155"/>
      <c r="I103" s="155"/>
      <c r="J103" s="155"/>
    </row>
    <row r="104" spans="1:10" ht="24" customHeight="1" x14ac:dyDescent="0.2">
      <c r="A104" s="54" t="s">
        <v>95</v>
      </c>
      <c r="B104" s="54"/>
      <c r="C104" s="54"/>
      <c r="D104" s="54" t="s">
        <v>96</v>
      </c>
      <c r="E104" s="54"/>
      <c r="F104" s="166"/>
      <c r="G104" s="166"/>
      <c r="H104" s="140"/>
      <c r="I104" s="54"/>
      <c r="J104" s="63">
        <v>714073.12</v>
      </c>
    </row>
    <row r="105" spans="1:10" ht="24" customHeight="1" x14ac:dyDescent="0.2">
      <c r="A105" s="54" t="s">
        <v>97</v>
      </c>
      <c r="B105" s="54"/>
      <c r="C105" s="54"/>
      <c r="D105" s="54" t="s">
        <v>58</v>
      </c>
      <c r="E105" s="54"/>
      <c r="F105" s="166"/>
      <c r="G105" s="166"/>
      <c r="H105" s="140"/>
      <c r="I105" s="54"/>
      <c r="J105" s="63">
        <v>159888.63</v>
      </c>
    </row>
    <row r="106" spans="1:10" ht="18" customHeight="1" x14ac:dyDescent="0.2">
      <c r="A106" s="52" t="s">
        <v>98</v>
      </c>
      <c r="B106" s="139" t="s">
        <v>56</v>
      </c>
      <c r="C106" s="52" t="s">
        <v>265</v>
      </c>
      <c r="D106" s="52" t="s">
        <v>55</v>
      </c>
      <c r="E106" s="167" t="s">
        <v>467</v>
      </c>
      <c r="F106" s="167"/>
      <c r="G106" s="53" t="s">
        <v>76</v>
      </c>
      <c r="H106" s="139" t="s">
        <v>77</v>
      </c>
      <c r="I106" s="139" t="s">
        <v>266</v>
      </c>
      <c r="J106" s="139" t="s">
        <v>268</v>
      </c>
    </row>
    <row r="107" spans="1:10" ht="24" customHeight="1" x14ac:dyDescent="0.2">
      <c r="A107" s="56" t="s">
        <v>468</v>
      </c>
      <c r="B107" s="58" t="s">
        <v>276</v>
      </c>
      <c r="C107" s="56" t="s">
        <v>9</v>
      </c>
      <c r="D107" s="56" t="s">
        <v>99</v>
      </c>
      <c r="E107" s="168">
        <v>1.23</v>
      </c>
      <c r="F107" s="168"/>
      <c r="G107" s="57" t="s">
        <v>100</v>
      </c>
      <c r="H107" s="141">
        <v>1</v>
      </c>
      <c r="I107" s="64">
        <v>3.69</v>
      </c>
      <c r="J107" s="64">
        <v>3.69</v>
      </c>
    </row>
    <row r="108" spans="1:10" ht="24" customHeight="1" x14ac:dyDescent="0.2">
      <c r="A108" s="147" t="s">
        <v>479</v>
      </c>
      <c r="B108" s="148" t="s">
        <v>600</v>
      </c>
      <c r="C108" s="147" t="s">
        <v>9</v>
      </c>
      <c r="D108" s="147" t="s">
        <v>601</v>
      </c>
      <c r="E108" s="164" t="s">
        <v>585</v>
      </c>
      <c r="F108" s="164"/>
      <c r="G108" s="149" t="s">
        <v>602</v>
      </c>
      <c r="H108" s="150">
        <v>0.1</v>
      </c>
      <c r="I108" s="151">
        <v>16.57</v>
      </c>
      <c r="J108" s="151">
        <v>1.657</v>
      </c>
    </row>
    <row r="109" spans="1:10" ht="24" customHeight="1" x14ac:dyDescent="0.2">
      <c r="A109" s="147" t="s">
        <v>479</v>
      </c>
      <c r="B109" s="148" t="s">
        <v>603</v>
      </c>
      <c r="C109" s="147" t="s">
        <v>9</v>
      </c>
      <c r="D109" s="147" t="s">
        <v>604</v>
      </c>
      <c r="E109" s="164" t="s">
        <v>585</v>
      </c>
      <c r="F109" s="164"/>
      <c r="G109" s="149" t="s">
        <v>602</v>
      </c>
      <c r="H109" s="150">
        <v>0.1</v>
      </c>
      <c r="I109" s="151">
        <v>13.62</v>
      </c>
      <c r="J109" s="151">
        <v>1.3620000000000001</v>
      </c>
    </row>
    <row r="110" spans="1:10" ht="24" customHeight="1" x14ac:dyDescent="0.2">
      <c r="A110" s="147" t="s">
        <v>479</v>
      </c>
      <c r="B110" s="148" t="s">
        <v>605</v>
      </c>
      <c r="C110" s="147" t="s">
        <v>9</v>
      </c>
      <c r="D110" s="147" t="s">
        <v>606</v>
      </c>
      <c r="E110" s="164" t="s">
        <v>482</v>
      </c>
      <c r="F110" s="164"/>
      <c r="G110" s="149" t="s">
        <v>460</v>
      </c>
      <c r="H110" s="150">
        <v>2.1999999999999999E-2</v>
      </c>
      <c r="I110" s="151">
        <v>28.05</v>
      </c>
      <c r="J110" s="151">
        <v>0.61709999999999998</v>
      </c>
    </row>
    <row r="111" spans="1:10" ht="24" customHeight="1" x14ac:dyDescent="0.2">
      <c r="A111" s="147" t="s">
        <v>479</v>
      </c>
      <c r="B111" s="148" t="s">
        <v>607</v>
      </c>
      <c r="C111" s="147" t="s">
        <v>9</v>
      </c>
      <c r="D111" s="147" t="s">
        <v>608</v>
      </c>
      <c r="E111" s="164" t="s">
        <v>482</v>
      </c>
      <c r="F111" s="164"/>
      <c r="G111" s="149" t="s">
        <v>602</v>
      </c>
      <c r="H111" s="150">
        <v>0.1</v>
      </c>
      <c r="I111" s="151">
        <v>0.53</v>
      </c>
      <c r="J111" s="151">
        <v>5.2999999999999999E-2</v>
      </c>
    </row>
    <row r="112" spans="1:10" x14ac:dyDescent="0.2">
      <c r="A112" s="152"/>
      <c r="B112" s="152"/>
      <c r="C112" s="152"/>
      <c r="D112" s="152"/>
      <c r="E112" s="152" t="s">
        <v>490</v>
      </c>
      <c r="F112" s="153">
        <v>3.02</v>
      </c>
      <c r="G112" s="152" t="s">
        <v>491</v>
      </c>
      <c r="H112" s="153">
        <v>0</v>
      </c>
      <c r="I112" s="152" t="s">
        <v>492</v>
      </c>
      <c r="J112" s="153">
        <v>3.02</v>
      </c>
    </row>
    <row r="113" spans="1:10" x14ac:dyDescent="0.2">
      <c r="A113" s="152"/>
      <c r="B113" s="152"/>
      <c r="C113" s="152"/>
      <c r="D113" s="152"/>
      <c r="E113" s="152" t="s">
        <v>493</v>
      </c>
      <c r="F113" s="153">
        <v>1.058292</v>
      </c>
      <c r="G113" s="152"/>
      <c r="H113" s="165" t="s">
        <v>494</v>
      </c>
      <c r="I113" s="165"/>
      <c r="J113" s="153">
        <v>4.75</v>
      </c>
    </row>
    <row r="114" spans="1:10" ht="30" customHeight="1" thickBot="1" x14ac:dyDescent="0.25">
      <c r="A114" s="134"/>
      <c r="B114" s="134"/>
      <c r="C114" s="134"/>
      <c r="D114" s="134"/>
      <c r="E114" s="134"/>
      <c r="F114" s="134"/>
      <c r="G114" s="134" t="s">
        <v>495</v>
      </c>
      <c r="H114" s="154">
        <v>3804</v>
      </c>
      <c r="I114" s="134" t="s">
        <v>496</v>
      </c>
      <c r="J114" s="136">
        <v>18069</v>
      </c>
    </row>
    <row r="115" spans="1:10" ht="0.95" customHeight="1" thickTop="1" x14ac:dyDescent="0.2">
      <c r="A115" s="155"/>
      <c r="B115" s="155"/>
      <c r="C115" s="155"/>
      <c r="D115" s="155"/>
      <c r="E115" s="155"/>
      <c r="F115" s="155"/>
      <c r="G115" s="155"/>
      <c r="H115" s="155"/>
      <c r="I115" s="155"/>
      <c r="J115" s="155"/>
    </row>
    <row r="116" spans="1:10" ht="18" customHeight="1" x14ac:dyDescent="0.2">
      <c r="A116" s="52" t="s">
        <v>101</v>
      </c>
      <c r="B116" s="139" t="s">
        <v>56</v>
      </c>
      <c r="C116" s="52" t="s">
        <v>265</v>
      </c>
      <c r="D116" s="52" t="s">
        <v>55</v>
      </c>
      <c r="E116" s="167" t="s">
        <v>467</v>
      </c>
      <c r="F116" s="167"/>
      <c r="G116" s="53" t="s">
        <v>76</v>
      </c>
      <c r="H116" s="139" t="s">
        <v>77</v>
      </c>
      <c r="I116" s="139" t="s">
        <v>266</v>
      </c>
      <c r="J116" s="139" t="s">
        <v>268</v>
      </c>
    </row>
    <row r="117" spans="1:10" ht="36" customHeight="1" x14ac:dyDescent="0.2">
      <c r="A117" s="56" t="s">
        <v>468</v>
      </c>
      <c r="B117" s="58" t="s">
        <v>277</v>
      </c>
      <c r="C117" s="56" t="s">
        <v>9</v>
      </c>
      <c r="D117" s="56" t="s">
        <v>102</v>
      </c>
      <c r="E117" s="168">
        <v>3.07</v>
      </c>
      <c r="F117" s="168"/>
      <c r="G117" s="57" t="s">
        <v>81</v>
      </c>
      <c r="H117" s="141">
        <v>1</v>
      </c>
      <c r="I117" s="64">
        <v>15.66</v>
      </c>
      <c r="J117" s="64">
        <v>15.66</v>
      </c>
    </row>
    <row r="118" spans="1:10" ht="24" customHeight="1" x14ac:dyDescent="0.2">
      <c r="A118" s="147" t="s">
        <v>479</v>
      </c>
      <c r="B118" s="148" t="s">
        <v>603</v>
      </c>
      <c r="C118" s="147" t="s">
        <v>9</v>
      </c>
      <c r="D118" s="147" t="s">
        <v>604</v>
      </c>
      <c r="E118" s="164" t="s">
        <v>585</v>
      </c>
      <c r="F118" s="164"/>
      <c r="G118" s="149" t="s">
        <v>602</v>
      </c>
      <c r="H118" s="150">
        <v>0.2</v>
      </c>
      <c r="I118" s="151">
        <v>13.62</v>
      </c>
      <c r="J118" s="151">
        <v>2.7240000000000002</v>
      </c>
    </row>
    <row r="119" spans="1:10" ht="24" customHeight="1" x14ac:dyDescent="0.2">
      <c r="A119" s="147" t="s">
        <v>479</v>
      </c>
      <c r="B119" s="148" t="s">
        <v>609</v>
      </c>
      <c r="C119" s="147" t="s">
        <v>9</v>
      </c>
      <c r="D119" s="147" t="s">
        <v>610</v>
      </c>
      <c r="E119" s="164" t="s">
        <v>482</v>
      </c>
      <c r="F119" s="164"/>
      <c r="G119" s="149" t="s">
        <v>602</v>
      </c>
      <c r="H119" s="150">
        <v>0.1</v>
      </c>
      <c r="I119" s="151">
        <v>86.47</v>
      </c>
      <c r="J119" s="151">
        <v>8.6470000000000002</v>
      </c>
    </row>
    <row r="120" spans="1:10" ht="24" customHeight="1" x14ac:dyDescent="0.2">
      <c r="A120" s="147" t="s">
        <v>479</v>
      </c>
      <c r="B120" s="148" t="s">
        <v>611</v>
      </c>
      <c r="C120" s="147" t="s">
        <v>9</v>
      </c>
      <c r="D120" s="147" t="s">
        <v>612</v>
      </c>
      <c r="E120" s="164" t="s">
        <v>482</v>
      </c>
      <c r="F120" s="164"/>
      <c r="G120" s="149" t="s">
        <v>602</v>
      </c>
      <c r="H120" s="150">
        <v>0.2</v>
      </c>
      <c r="I120" s="151">
        <v>21.45</v>
      </c>
      <c r="J120" s="151">
        <v>4.29</v>
      </c>
    </row>
    <row r="121" spans="1:10" x14ac:dyDescent="0.2">
      <c r="A121" s="152"/>
      <c r="B121" s="152"/>
      <c r="C121" s="152"/>
      <c r="D121" s="152"/>
      <c r="E121" s="152" t="s">
        <v>490</v>
      </c>
      <c r="F121" s="153">
        <v>2.72</v>
      </c>
      <c r="G121" s="152" t="s">
        <v>491</v>
      </c>
      <c r="H121" s="153">
        <v>0</v>
      </c>
      <c r="I121" s="152" t="s">
        <v>492</v>
      </c>
      <c r="J121" s="153">
        <v>2.72</v>
      </c>
    </row>
    <row r="122" spans="1:10" x14ac:dyDescent="0.2">
      <c r="A122" s="152"/>
      <c r="B122" s="152"/>
      <c r="C122" s="152"/>
      <c r="D122" s="152"/>
      <c r="E122" s="152" t="s">
        <v>493</v>
      </c>
      <c r="F122" s="153">
        <v>4.4912879999999999</v>
      </c>
      <c r="G122" s="152"/>
      <c r="H122" s="165" t="s">
        <v>494</v>
      </c>
      <c r="I122" s="165"/>
      <c r="J122" s="153">
        <v>20.149999999999999</v>
      </c>
    </row>
    <row r="123" spans="1:10" ht="30" customHeight="1" thickBot="1" x14ac:dyDescent="0.25">
      <c r="A123" s="134"/>
      <c r="B123" s="134"/>
      <c r="C123" s="134"/>
      <c r="D123" s="134"/>
      <c r="E123" s="134"/>
      <c r="F123" s="134"/>
      <c r="G123" s="134" t="s">
        <v>495</v>
      </c>
      <c r="H123" s="154">
        <v>1978.08</v>
      </c>
      <c r="I123" s="134" t="s">
        <v>496</v>
      </c>
      <c r="J123" s="136">
        <v>39858.31</v>
      </c>
    </row>
    <row r="124" spans="1:10" ht="0.95" customHeight="1" thickTop="1" x14ac:dyDescent="0.2">
      <c r="A124" s="155"/>
      <c r="B124" s="155"/>
      <c r="C124" s="155"/>
      <c r="D124" s="155"/>
      <c r="E124" s="155"/>
      <c r="F124" s="155"/>
      <c r="G124" s="155"/>
      <c r="H124" s="155"/>
      <c r="I124" s="155"/>
      <c r="J124" s="155"/>
    </row>
    <row r="125" spans="1:10" ht="18" customHeight="1" x14ac:dyDescent="0.2">
      <c r="A125" s="52" t="s">
        <v>103</v>
      </c>
      <c r="B125" s="139" t="s">
        <v>56</v>
      </c>
      <c r="C125" s="52" t="s">
        <v>265</v>
      </c>
      <c r="D125" s="52" t="s">
        <v>55</v>
      </c>
      <c r="E125" s="167" t="s">
        <v>467</v>
      </c>
      <c r="F125" s="167"/>
      <c r="G125" s="53" t="s">
        <v>76</v>
      </c>
      <c r="H125" s="139" t="s">
        <v>77</v>
      </c>
      <c r="I125" s="139" t="s">
        <v>266</v>
      </c>
      <c r="J125" s="139" t="s">
        <v>268</v>
      </c>
    </row>
    <row r="126" spans="1:10" ht="48" customHeight="1" x14ac:dyDescent="0.2">
      <c r="A126" s="56" t="s">
        <v>468</v>
      </c>
      <c r="B126" s="58" t="s">
        <v>278</v>
      </c>
      <c r="C126" s="56" t="s">
        <v>2</v>
      </c>
      <c r="D126" s="56" t="s">
        <v>104</v>
      </c>
      <c r="E126" s="168" t="s">
        <v>613</v>
      </c>
      <c r="F126" s="168"/>
      <c r="G126" s="57" t="s">
        <v>81</v>
      </c>
      <c r="H126" s="141">
        <v>1</v>
      </c>
      <c r="I126" s="64">
        <v>30.79</v>
      </c>
      <c r="J126" s="64">
        <v>30.79</v>
      </c>
    </row>
    <row r="127" spans="1:10" ht="24" customHeight="1" x14ac:dyDescent="0.2">
      <c r="A127" s="142" t="s">
        <v>470</v>
      </c>
      <c r="B127" s="143" t="s">
        <v>474</v>
      </c>
      <c r="C127" s="142" t="s">
        <v>2</v>
      </c>
      <c r="D127" s="142" t="s">
        <v>475</v>
      </c>
      <c r="E127" s="163" t="s">
        <v>476</v>
      </c>
      <c r="F127" s="163"/>
      <c r="G127" s="144" t="s">
        <v>5</v>
      </c>
      <c r="H127" s="145">
        <v>0.72199999999999998</v>
      </c>
      <c r="I127" s="146">
        <v>20.74</v>
      </c>
      <c r="J127" s="146">
        <v>14.97428</v>
      </c>
    </row>
    <row r="128" spans="1:10" ht="24" customHeight="1" x14ac:dyDescent="0.2">
      <c r="A128" s="142" t="s">
        <v>470</v>
      </c>
      <c r="B128" s="143" t="s">
        <v>477</v>
      </c>
      <c r="C128" s="142" t="s">
        <v>2</v>
      </c>
      <c r="D128" s="142" t="s">
        <v>478</v>
      </c>
      <c r="E128" s="163" t="s">
        <v>476</v>
      </c>
      <c r="F128" s="163"/>
      <c r="G128" s="144" t="s">
        <v>5</v>
      </c>
      <c r="H128" s="145">
        <v>0.309</v>
      </c>
      <c r="I128" s="146">
        <v>18.04</v>
      </c>
      <c r="J128" s="146">
        <v>5.5743600000000004</v>
      </c>
    </row>
    <row r="129" spans="1:10" ht="36" customHeight="1" x14ac:dyDescent="0.2">
      <c r="A129" s="147" t="s">
        <v>479</v>
      </c>
      <c r="B129" s="148" t="s">
        <v>614</v>
      </c>
      <c r="C129" s="147" t="s">
        <v>2</v>
      </c>
      <c r="D129" s="147" t="s">
        <v>615</v>
      </c>
      <c r="E129" s="164" t="s">
        <v>482</v>
      </c>
      <c r="F129" s="164"/>
      <c r="G129" s="149" t="s">
        <v>6</v>
      </c>
      <c r="H129" s="150">
        <v>0.109</v>
      </c>
      <c r="I129" s="151">
        <v>9.32</v>
      </c>
      <c r="J129" s="151">
        <v>1.0158799999999999</v>
      </c>
    </row>
    <row r="130" spans="1:10" ht="24" customHeight="1" x14ac:dyDescent="0.2">
      <c r="A130" s="147" t="s">
        <v>479</v>
      </c>
      <c r="B130" s="148" t="s">
        <v>565</v>
      </c>
      <c r="C130" s="147" t="s">
        <v>2</v>
      </c>
      <c r="D130" s="147" t="s">
        <v>566</v>
      </c>
      <c r="E130" s="164" t="s">
        <v>482</v>
      </c>
      <c r="F130" s="164"/>
      <c r="G130" s="149" t="s">
        <v>487</v>
      </c>
      <c r="H130" s="150">
        <v>2.5000000000000001E-2</v>
      </c>
      <c r="I130" s="151">
        <v>10.15</v>
      </c>
      <c r="J130" s="151">
        <v>0.25374999999999998</v>
      </c>
    </row>
    <row r="131" spans="1:10" ht="24" customHeight="1" x14ac:dyDescent="0.2">
      <c r="A131" s="147" t="s">
        <v>479</v>
      </c>
      <c r="B131" s="148" t="s">
        <v>567</v>
      </c>
      <c r="C131" s="147" t="s">
        <v>2</v>
      </c>
      <c r="D131" s="147" t="s">
        <v>568</v>
      </c>
      <c r="E131" s="164" t="s">
        <v>482</v>
      </c>
      <c r="F131" s="164"/>
      <c r="G131" s="149" t="s">
        <v>6</v>
      </c>
      <c r="H131" s="150">
        <v>0.42799999999999999</v>
      </c>
      <c r="I131" s="151">
        <v>13.14</v>
      </c>
      <c r="J131" s="151">
        <v>5.62392</v>
      </c>
    </row>
    <row r="132" spans="1:10" ht="24" customHeight="1" x14ac:dyDescent="0.2">
      <c r="A132" s="147" t="s">
        <v>479</v>
      </c>
      <c r="B132" s="148" t="s">
        <v>616</v>
      </c>
      <c r="C132" s="147" t="s">
        <v>2</v>
      </c>
      <c r="D132" s="147" t="s">
        <v>617</v>
      </c>
      <c r="E132" s="164" t="s">
        <v>482</v>
      </c>
      <c r="F132" s="164"/>
      <c r="G132" s="149" t="s">
        <v>6</v>
      </c>
      <c r="H132" s="150">
        <v>0.14699999999999999</v>
      </c>
      <c r="I132" s="151">
        <v>22.75</v>
      </c>
      <c r="J132" s="151">
        <v>3.3442500000000002</v>
      </c>
    </row>
    <row r="133" spans="1:10" x14ac:dyDescent="0.2">
      <c r="A133" s="152"/>
      <c r="B133" s="152"/>
      <c r="C133" s="152"/>
      <c r="D133" s="152"/>
      <c r="E133" s="152" t="s">
        <v>490</v>
      </c>
      <c r="F133" s="153">
        <v>15.25</v>
      </c>
      <c r="G133" s="152" t="s">
        <v>491</v>
      </c>
      <c r="H133" s="153">
        <v>0</v>
      </c>
      <c r="I133" s="152" t="s">
        <v>492</v>
      </c>
      <c r="J133" s="153">
        <v>15.25</v>
      </c>
    </row>
    <row r="134" spans="1:10" x14ac:dyDescent="0.2">
      <c r="A134" s="152"/>
      <c r="B134" s="152"/>
      <c r="C134" s="152"/>
      <c r="D134" s="152"/>
      <c r="E134" s="152" t="s">
        <v>493</v>
      </c>
      <c r="F134" s="153">
        <v>8.8305720000000001</v>
      </c>
      <c r="G134" s="152"/>
      <c r="H134" s="165" t="s">
        <v>494</v>
      </c>
      <c r="I134" s="165"/>
      <c r="J134" s="153">
        <v>39.619999999999997</v>
      </c>
    </row>
    <row r="135" spans="1:10" ht="30" customHeight="1" thickBot="1" x14ac:dyDescent="0.25">
      <c r="A135" s="134"/>
      <c r="B135" s="134"/>
      <c r="C135" s="134"/>
      <c r="D135" s="134"/>
      <c r="E135" s="134"/>
      <c r="F135" s="134"/>
      <c r="G135" s="134" t="s">
        <v>495</v>
      </c>
      <c r="H135" s="154">
        <v>1319.57</v>
      </c>
      <c r="I135" s="134" t="s">
        <v>496</v>
      </c>
      <c r="J135" s="136">
        <v>52281.36</v>
      </c>
    </row>
    <row r="136" spans="1:10" ht="0.95" customHeight="1" thickTop="1" x14ac:dyDescent="0.2">
      <c r="A136" s="155"/>
      <c r="B136" s="155"/>
      <c r="C136" s="155"/>
      <c r="D136" s="155"/>
      <c r="E136" s="155"/>
      <c r="F136" s="155"/>
      <c r="G136" s="155"/>
      <c r="H136" s="155"/>
      <c r="I136" s="155"/>
      <c r="J136" s="155"/>
    </row>
    <row r="137" spans="1:10" ht="18" customHeight="1" x14ac:dyDescent="0.2">
      <c r="A137" s="52" t="s">
        <v>105</v>
      </c>
      <c r="B137" s="139" t="s">
        <v>56</v>
      </c>
      <c r="C137" s="52" t="s">
        <v>265</v>
      </c>
      <c r="D137" s="52" t="s">
        <v>55</v>
      </c>
      <c r="E137" s="167" t="s">
        <v>467</v>
      </c>
      <c r="F137" s="167"/>
      <c r="G137" s="53" t="s">
        <v>76</v>
      </c>
      <c r="H137" s="139" t="s">
        <v>77</v>
      </c>
      <c r="I137" s="139" t="s">
        <v>266</v>
      </c>
      <c r="J137" s="139" t="s">
        <v>268</v>
      </c>
    </row>
    <row r="138" spans="1:10" ht="36" customHeight="1" x14ac:dyDescent="0.2">
      <c r="A138" s="56" t="s">
        <v>468</v>
      </c>
      <c r="B138" s="58" t="s">
        <v>279</v>
      </c>
      <c r="C138" s="56" t="s">
        <v>2</v>
      </c>
      <c r="D138" s="56" t="s">
        <v>106</v>
      </c>
      <c r="E138" s="168" t="s">
        <v>543</v>
      </c>
      <c r="F138" s="168"/>
      <c r="G138" s="57" t="s">
        <v>107</v>
      </c>
      <c r="H138" s="141">
        <v>1</v>
      </c>
      <c r="I138" s="64">
        <v>9.86</v>
      </c>
      <c r="J138" s="64">
        <v>9.86</v>
      </c>
    </row>
    <row r="139" spans="1:10" ht="36" customHeight="1" x14ac:dyDescent="0.2">
      <c r="A139" s="142" t="s">
        <v>470</v>
      </c>
      <c r="B139" s="143" t="s">
        <v>618</v>
      </c>
      <c r="C139" s="142" t="s">
        <v>2</v>
      </c>
      <c r="D139" s="142" t="s">
        <v>619</v>
      </c>
      <c r="E139" s="163" t="s">
        <v>620</v>
      </c>
      <c r="F139" s="163"/>
      <c r="G139" s="144" t="s">
        <v>621</v>
      </c>
      <c r="H139" s="145">
        <v>6.25E-2</v>
      </c>
      <c r="I139" s="146">
        <v>121.71</v>
      </c>
      <c r="J139" s="146">
        <v>7.6068749999999996</v>
      </c>
    </row>
    <row r="140" spans="1:10" ht="24" customHeight="1" x14ac:dyDescent="0.2">
      <c r="A140" s="142" t="s">
        <v>470</v>
      </c>
      <c r="B140" s="143" t="s">
        <v>477</v>
      </c>
      <c r="C140" s="142" t="s">
        <v>2</v>
      </c>
      <c r="D140" s="142" t="s">
        <v>478</v>
      </c>
      <c r="E140" s="163" t="s">
        <v>476</v>
      </c>
      <c r="F140" s="163"/>
      <c r="G140" s="144" t="s">
        <v>5</v>
      </c>
      <c r="H140" s="145">
        <v>0.125</v>
      </c>
      <c r="I140" s="146">
        <v>18.04</v>
      </c>
      <c r="J140" s="146">
        <v>2.2549999999999999</v>
      </c>
    </row>
    <row r="141" spans="1:10" x14ac:dyDescent="0.2">
      <c r="A141" s="152"/>
      <c r="B141" s="152"/>
      <c r="C141" s="152"/>
      <c r="D141" s="152"/>
      <c r="E141" s="152" t="s">
        <v>490</v>
      </c>
      <c r="F141" s="153">
        <v>3.12</v>
      </c>
      <c r="G141" s="152" t="s">
        <v>491</v>
      </c>
      <c r="H141" s="153">
        <v>0</v>
      </c>
      <c r="I141" s="152" t="s">
        <v>492</v>
      </c>
      <c r="J141" s="153">
        <v>3.12</v>
      </c>
    </row>
    <row r="142" spans="1:10" x14ac:dyDescent="0.2">
      <c r="A142" s="152"/>
      <c r="B142" s="152"/>
      <c r="C142" s="152"/>
      <c r="D142" s="152"/>
      <c r="E142" s="152" t="s">
        <v>493</v>
      </c>
      <c r="F142" s="153">
        <v>2.8278479999999999</v>
      </c>
      <c r="G142" s="152"/>
      <c r="H142" s="165" t="s">
        <v>494</v>
      </c>
      <c r="I142" s="165"/>
      <c r="J142" s="153">
        <v>12.69</v>
      </c>
    </row>
    <row r="143" spans="1:10" ht="30" customHeight="1" thickBot="1" x14ac:dyDescent="0.25">
      <c r="A143" s="134"/>
      <c r="B143" s="134"/>
      <c r="C143" s="134"/>
      <c r="D143" s="134"/>
      <c r="E143" s="134"/>
      <c r="F143" s="134"/>
      <c r="G143" s="134" t="s">
        <v>495</v>
      </c>
      <c r="H143" s="154">
        <v>3198.79</v>
      </c>
      <c r="I143" s="134" t="s">
        <v>496</v>
      </c>
      <c r="J143" s="136">
        <v>40592.65</v>
      </c>
    </row>
    <row r="144" spans="1:10" ht="0.95" customHeight="1" thickTop="1" x14ac:dyDescent="0.2">
      <c r="A144" s="155"/>
      <c r="B144" s="155"/>
      <c r="C144" s="155"/>
      <c r="D144" s="155"/>
      <c r="E144" s="155"/>
      <c r="F144" s="155"/>
      <c r="G144" s="155"/>
      <c r="H144" s="155"/>
      <c r="I144" s="155"/>
      <c r="J144" s="155"/>
    </row>
    <row r="145" spans="1:10" ht="18" customHeight="1" x14ac:dyDescent="0.2">
      <c r="A145" s="52" t="s">
        <v>108</v>
      </c>
      <c r="B145" s="139" t="s">
        <v>56</v>
      </c>
      <c r="C145" s="52" t="s">
        <v>265</v>
      </c>
      <c r="D145" s="52" t="s">
        <v>55</v>
      </c>
      <c r="E145" s="167" t="s">
        <v>467</v>
      </c>
      <c r="F145" s="167"/>
      <c r="G145" s="53" t="s">
        <v>76</v>
      </c>
      <c r="H145" s="139" t="s">
        <v>77</v>
      </c>
      <c r="I145" s="139" t="s">
        <v>266</v>
      </c>
      <c r="J145" s="139" t="s">
        <v>268</v>
      </c>
    </row>
    <row r="146" spans="1:10" ht="36" customHeight="1" x14ac:dyDescent="0.2">
      <c r="A146" s="56" t="s">
        <v>468</v>
      </c>
      <c r="B146" s="58" t="s">
        <v>280</v>
      </c>
      <c r="C146" s="56" t="s">
        <v>2</v>
      </c>
      <c r="D146" s="56" t="s">
        <v>109</v>
      </c>
      <c r="E146" s="168" t="s">
        <v>543</v>
      </c>
      <c r="F146" s="168"/>
      <c r="G146" s="57" t="s">
        <v>81</v>
      </c>
      <c r="H146" s="141">
        <v>1</v>
      </c>
      <c r="I146" s="64">
        <v>3.37</v>
      </c>
      <c r="J146" s="64">
        <v>3.37</v>
      </c>
    </row>
    <row r="147" spans="1:10" ht="36" customHeight="1" x14ac:dyDescent="0.2">
      <c r="A147" s="142" t="s">
        <v>470</v>
      </c>
      <c r="B147" s="143" t="s">
        <v>622</v>
      </c>
      <c r="C147" s="142" t="s">
        <v>2</v>
      </c>
      <c r="D147" s="142" t="s">
        <v>623</v>
      </c>
      <c r="E147" s="163" t="s">
        <v>620</v>
      </c>
      <c r="F147" s="163"/>
      <c r="G147" s="144" t="s">
        <v>621</v>
      </c>
      <c r="H147" s="145">
        <v>2E-3</v>
      </c>
      <c r="I147" s="146">
        <v>30.45</v>
      </c>
      <c r="J147" s="146">
        <v>6.0900000000000003E-2</v>
      </c>
    </row>
    <row r="148" spans="1:10" ht="36" customHeight="1" x14ac:dyDescent="0.2">
      <c r="A148" s="142" t="s">
        <v>470</v>
      </c>
      <c r="B148" s="143" t="s">
        <v>624</v>
      </c>
      <c r="C148" s="142" t="s">
        <v>2</v>
      </c>
      <c r="D148" s="142" t="s">
        <v>625</v>
      </c>
      <c r="E148" s="163" t="s">
        <v>620</v>
      </c>
      <c r="F148" s="163"/>
      <c r="G148" s="144" t="s">
        <v>626</v>
      </c>
      <c r="H148" s="145">
        <v>2E-3</v>
      </c>
      <c r="I148" s="146">
        <v>25.13</v>
      </c>
      <c r="J148" s="146">
        <v>5.0259999999999999E-2</v>
      </c>
    </row>
    <row r="149" spans="1:10" ht="24" customHeight="1" x14ac:dyDescent="0.2">
      <c r="A149" s="142" t="s">
        <v>470</v>
      </c>
      <c r="B149" s="143" t="s">
        <v>627</v>
      </c>
      <c r="C149" s="142" t="s">
        <v>2</v>
      </c>
      <c r="D149" s="142" t="s">
        <v>628</v>
      </c>
      <c r="E149" s="163" t="s">
        <v>476</v>
      </c>
      <c r="F149" s="163"/>
      <c r="G149" s="144" t="s">
        <v>5</v>
      </c>
      <c r="H149" s="145">
        <v>6.7000000000000004E-2</v>
      </c>
      <c r="I149" s="146">
        <v>21.68</v>
      </c>
      <c r="J149" s="146">
        <v>1.4525600000000001</v>
      </c>
    </row>
    <row r="150" spans="1:10" ht="24" customHeight="1" x14ac:dyDescent="0.2">
      <c r="A150" s="142" t="s">
        <v>470</v>
      </c>
      <c r="B150" s="143" t="s">
        <v>477</v>
      </c>
      <c r="C150" s="142" t="s">
        <v>2</v>
      </c>
      <c r="D150" s="142" t="s">
        <v>478</v>
      </c>
      <c r="E150" s="163" t="s">
        <v>476</v>
      </c>
      <c r="F150" s="163"/>
      <c r="G150" s="144" t="s">
        <v>5</v>
      </c>
      <c r="H150" s="145">
        <v>0.1</v>
      </c>
      <c r="I150" s="146">
        <v>18.04</v>
      </c>
      <c r="J150" s="146">
        <v>1.804</v>
      </c>
    </row>
    <row r="151" spans="1:10" x14ac:dyDescent="0.2">
      <c r="A151" s="152"/>
      <c r="B151" s="152"/>
      <c r="C151" s="152"/>
      <c r="D151" s="152"/>
      <c r="E151" s="152" t="s">
        <v>490</v>
      </c>
      <c r="F151" s="153">
        <v>2.48</v>
      </c>
      <c r="G151" s="152" t="s">
        <v>491</v>
      </c>
      <c r="H151" s="153">
        <v>0</v>
      </c>
      <c r="I151" s="152" t="s">
        <v>492</v>
      </c>
      <c r="J151" s="153">
        <v>2.48</v>
      </c>
    </row>
    <row r="152" spans="1:10" x14ac:dyDescent="0.2">
      <c r="A152" s="152"/>
      <c r="B152" s="152"/>
      <c r="C152" s="152"/>
      <c r="D152" s="152"/>
      <c r="E152" s="152" t="s">
        <v>493</v>
      </c>
      <c r="F152" s="153">
        <v>0.96651600000000004</v>
      </c>
      <c r="G152" s="152"/>
      <c r="H152" s="165" t="s">
        <v>494</v>
      </c>
      <c r="I152" s="165"/>
      <c r="J152" s="153">
        <v>4.34</v>
      </c>
    </row>
    <row r="153" spans="1:10" ht="30" customHeight="1" thickBot="1" x14ac:dyDescent="0.25">
      <c r="A153" s="134"/>
      <c r="B153" s="134"/>
      <c r="C153" s="134"/>
      <c r="D153" s="134"/>
      <c r="E153" s="134"/>
      <c r="F153" s="134"/>
      <c r="G153" s="134" t="s">
        <v>495</v>
      </c>
      <c r="H153" s="154">
        <v>2093.85</v>
      </c>
      <c r="I153" s="134" t="s">
        <v>496</v>
      </c>
      <c r="J153" s="136">
        <v>9087.31</v>
      </c>
    </row>
    <row r="154" spans="1:10" ht="0.95" customHeight="1" thickTop="1" x14ac:dyDescent="0.2">
      <c r="A154" s="155"/>
      <c r="B154" s="155"/>
      <c r="C154" s="155"/>
      <c r="D154" s="155"/>
      <c r="E154" s="155"/>
      <c r="F154" s="155"/>
      <c r="G154" s="155"/>
      <c r="H154" s="155"/>
      <c r="I154" s="155"/>
      <c r="J154" s="155"/>
    </row>
    <row r="155" spans="1:10" ht="24" customHeight="1" x14ac:dyDescent="0.2">
      <c r="A155" s="54" t="s">
        <v>110</v>
      </c>
      <c r="B155" s="54"/>
      <c r="C155" s="54"/>
      <c r="D155" s="54" t="s">
        <v>42</v>
      </c>
      <c r="E155" s="54"/>
      <c r="F155" s="166"/>
      <c r="G155" s="166"/>
      <c r="H155" s="140"/>
      <c r="I155" s="54"/>
      <c r="J155" s="63">
        <v>12873.46</v>
      </c>
    </row>
    <row r="156" spans="1:10" ht="18" customHeight="1" x14ac:dyDescent="0.2">
      <c r="A156" s="52" t="s">
        <v>111</v>
      </c>
      <c r="B156" s="139" t="s">
        <v>56</v>
      </c>
      <c r="C156" s="52" t="s">
        <v>265</v>
      </c>
      <c r="D156" s="52" t="s">
        <v>55</v>
      </c>
      <c r="E156" s="167" t="s">
        <v>467</v>
      </c>
      <c r="F156" s="167"/>
      <c r="G156" s="53" t="s">
        <v>76</v>
      </c>
      <c r="H156" s="139" t="s">
        <v>77</v>
      </c>
      <c r="I156" s="139" t="s">
        <v>266</v>
      </c>
      <c r="J156" s="139" t="s">
        <v>268</v>
      </c>
    </row>
    <row r="157" spans="1:10" ht="48" customHeight="1" x14ac:dyDescent="0.2">
      <c r="A157" s="56" t="s">
        <v>468</v>
      </c>
      <c r="B157" s="58" t="s">
        <v>281</v>
      </c>
      <c r="C157" s="56" t="s">
        <v>2</v>
      </c>
      <c r="D157" s="56" t="s">
        <v>112</v>
      </c>
      <c r="E157" s="168" t="s">
        <v>629</v>
      </c>
      <c r="F157" s="168"/>
      <c r="G157" s="57" t="s">
        <v>8</v>
      </c>
      <c r="H157" s="141">
        <v>1</v>
      </c>
      <c r="I157" s="64">
        <v>2725.15</v>
      </c>
      <c r="J157" s="64">
        <v>2725.15</v>
      </c>
    </row>
    <row r="158" spans="1:10" ht="60" customHeight="1" x14ac:dyDescent="0.2">
      <c r="A158" s="142" t="s">
        <v>470</v>
      </c>
      <c r="B158" s="143" t="s">
        <v>630</v>
      </c>
      <c r="C158" s="142" t="s">
        <v>2</v>
      </c>
      <c r="D158" s="142" t="s">
        <v>631</v>
      </c>
      <c r="E158" s="163" t="s">
        <v>620</v>
      </c>
      <c r="F158" s="163"/>
      <c r="G158" s="144" t="s">
        <v>621</v>
      </c>
      <c r="H158" s="145">
        <v>0.13159999999999999</v>
      </c>
      <c r="I158" s="146">
        <v>94.28</v>
      </c>
      <c r="J158" s="146">
        <v>12.407247999999999</v>
      </c>
    </row>
    <row r="159" spans="1:10" ht="60" customHeight="1" x14ac:dyDescent="0.2">
      <c r="A159" s="142" t="s">
        <v>470</v>
      </c>
      <c r="B159" s="143" t="s">
        <v>632</v>
      </c>
      <c r="C159" s="142" t="s">
        <v>2</v>
      </c>
      <c r="D159" s="142" t="s">
        <v>633</v>
      </c>
      <c r="E159" s="163" t="s">
        <v>620</v>
      </c>
      <c r="F159" s="163"/>
      <c r="G159" s="144" t="s">
        <v>626</v>
      </c>
      <c r="H159" s="145">
        <v>0.4425</v>
      </c>
      <c r="I159" s="146">
        <v>44.05</v>
      </c>
      <c r="J159" s="146">
        <v>19.492125000000001</v>
      </c>
    </row>
    <row r="160" spans="1:10" ht="36" customHeight="1" x14ac:dyDescent="0.2">
      <c r="A160" s="142" t="s">
        <v>470</v>
      </c>
      <c r="B160" s="143" t="s">
        <v>634</v>
      </c>
      <c r="C160" s="142" t="s">
        <v>2</v>
      </c>
      <c r="D160" s="142" t="s">
        <v>635</v>
      </c>
      <c r="E160" s="163" t="s">
        <v>473</v>
      </c>
      <c r="F160" s="163"/>
      <c r="G160" s="144" t="s">
        <v>81</v>
      </c>
      <c r="H160" s="145">
        <v>0.9425</v>
      </c>
      <c r="I160" s="146">
        <v>49.3</v>
      </c>
      <c r="J160" s="146">
        <v>46.465249999999997</v>
      </c>
    </row>
    <row r="161" spans="1:10" ht="24" customHeight="1" x14ac:dyDescent="0.2">
      <c r="A161" s="142" t="s">
        <v>470</v>
      </c>
      <c r="B161" s="143" t="s">
        <v>636</v>
      </c>
      <c r="C161" s="142" t="s">
        <v>2</v>
      </c>
      <c r="D161" s="142" t="s">
        <v>637</v>
      </c>
      <c r="E161" s="163" t="s">
        <v>473</v>
      </c>
      <c r="F161" s="163"/>
      <c r="G161" s="144" t="s">
        <v>487</v>
      </c>
      <c r="H161" s="145">
        <v>2.9075000000000002</v>
      </c>
      <c r="I161" s="146">
        <v>6.15</v>
      </c>
      <c r="J161" s="146">
        <v>17.881125000000001</v>
      </c>
    </row>
    <row r="162" spans="1:10" ht="48" customHeight="1" x14ac:dyDescent="0.2">
      <c r="A162" s="142" t="s">
        <v>470</v>
      </c>
      <c r="B162" s="143" t="s">
        <v>638</v>
      </c>
      <c r="C162" s="142" t="s">
        <v>2</v>
      </c>
      <c r="D162" s="142" t="s">
        <v>639</v>
      </c>
      <c r="E162" s="163" t="s">
        <v>473</v>
      </c>
      <c r="F162" s="163"/>
      <c r="G162" s="144" t="s">
        <v>487</v>
      </c>
      <c r="H162" s="145">
        <v>16.573799999999999</v>
      </c>
      <c r="I162" s="146">
        <v>12</v>
      </c>
      <c r="J162" s="146">
        <v>198.88560000000001</v>
      </c>
    </row>
    <row r="163" spans="1:10" ht="24" customHeight="1" x14ac:dyDescent="0.2">
      <c r="A163" s="142" t="s">
        <v>470</v>
      </c>
      <c r="B163" s="143" t="s">
        <v>640</v>
      </c>
      <c r="C163" s="142" t="s">
        <v>2</v>
      </c>
      <c r="D163" s="142" t="s">
        <v>641</v>
      </c>
      <c r="E163" s="163" t="s">
        <v>473</v>
      </c>
      <c r="F163" s="163"/>
      <c r="G163" s="144" t="s">
        <v>107</v>
      </c>
      <c r="H163" s="145">
        <v>9.4200000000000006E-2</v>
      </c>
      <c r="I163" s="146">
        <v>585.02</v>
      </c>
      <c r="J163" s="146">
        <v>55.108884000000003</v>
      </c>
    </row>
    <row r="164" spans="1:10" ht="36" customHeight="1" x14ac:dyDescent="0.2">
      <c r="A164" s="142" t="s">
        <v>470</v>
      </c>
      <c r="B164" s="143" t="s">
        <v>642</v>
      </c>
      <c r="C164" s="142" t="s">
        <v>2</v>
      </c>
      <c r="D164" s="142" t="s">
        <v>643</v>
      </c>
      <c r="E164" s="163" t="s">
        <v>473</v>
      </c>
      <c r="F164" s="163"/>
      <c r="G164" s="144" t="s">
        <v>107</v>
      </c>
      <c r="H164" s="145">
        <v>0.62439999999999996</v>
      </c>
      <c r="I164" s="146">
        <v>258.52999999999997</v>
      </c>
      <c r="J164" s="146">
        <v>161.426132</v>
      </c>
    </row>
    <row r="165" spans="1:10" ht="36" customHeight="1" x14ac:dyDescent="0.2">
      <c r="A165" s="142" t="s">
        <v>470</v>
      </c>
      <c r="B165" s="143" t="s">
        <v>644</v>
      </c>
      <c r="C165" s="142" t="s">
        <v>2</v>
      </c>
      <c r="D165" s="142" t="s">
        <v>645</v>
      </c>
      <c r="E165" s="163" t="s">
        <v>473</v>
      </c>
      <c r="F165" s="163"/>
      <c r="G165" s="144" t="s">
        <v>107</v>
      </c>
      <c r="H165" s="145">
        <v>2.2100000000000002E-2</v>
      </c>
      <c r="I165" s="146">
        <v>3150.79</v>
      </c>
      <c r="J165" s="146">
        <v>69.632458999999997</v>
      </c>
    </row>
    <row r="166" spans="1:10" ht="36" customHeight="1" x14ac:dyDescent="0.2">
      <c r="A166" s="142" t="s">
        <v>470</v>
      </c>
      <c r="B166" s="143" t="s">
        <v>646</v>
      </c>
      <c r="C166" s="142" t="s">
        <v>2</v>
      </c>
      <c r="D166" s="142" t="s">
        <v>647</v>
      </c>
      <c r="E166" s="163" t="s">
        <v>473</v>
      </c>
      <c r="F166" s="163"/>
      <c r="G166" s="144" t="s">
        <v>107</v>
      </c>
      <c r="H166" s="145">
        <v>0.38290000000000002</v>
      </c>
      <c r="I166" s="146">
        <v>1326.35</v>
      </c>
      <c r="J166" s="146">
        <v>507.85941500000001</v>
      </c>
    </row>
    <row r="167" spans="1:10" ht="48" customHeight="1" x14ac:dyDescent="0.2">
      <c r="A167" s="142" t="s">
        <v>470</v>
      </c>
      <c r="B167" s="143" t="s">
        <v>648</v>
      </c>
      <c r="C167" s="142" t="s">
        <v>2</v>
      </c>
      <c r="D167" s="142" t="s">
        <v>649</v>
      </c>
      <c r="E167" s="163" t="s">
        <v>543</v>
      </c>
      <c r="F167" s="163"/>
      <c r="G167" s="144" t="s">
        <v>107</v>
      </c>
      <c r="H167" s="145">
        <v>0.7389</v>
      </c>
      <c r="I167" s="146">
        <v>130.56</v>
      </c>
      <c r="J167" s="146">
        <v>96.470783999999995</v>
      </c>
    </row>
    <row r="168" spans="1:10" ht="36" customHeight="1" x14ac:dyDescent="0.2">
      <c r="A168" s="142" t="s">
        <v>470</v>
      </c>
      <c r="B168" s="143" t="s">
        <v>650</v>
      </c>
      <c r="C168" s="142" t="s">
        <v>2</v>
      </c>
      <c r="D168" s="142" t="s">
        <v>651</v>
      </c>
      <c r="E168" s="163" t="s">
        <v>476</v>
      </c>
      <c r="F168" s="163"/>
      <c r="G168" s="144" t="s">
        <v>107</v>
      </c>
      <c r="H168" s="145">
        <v>3.7000000000000002E-3</v>
      </c>
      <c r="I168" s="146">
        <v>300.52</v>
      </c>
      <c r="J168" s="146">
        <v>1.1119239999999999</v>
      </c>
    </row>
    <row r="169" spans="1:10" ht="36" customHeight="1" x14ac:dyDescent="0.2">
      <c r="A169" s="142" t="s">
        <v>470</v>
      </c>
      <c r="B169" s="143" t="s">
        <v>652</v>
      </c>
      <c r="C169" s="142" t="s">
        <v>2</v>
      </c>
      <c r="D169" s="142" t="s">
        <v>653</v>
      </c>
      <c r="E169" s="163" t="s">
        <v>476</v>
      </c>
      <c r="F169" s="163"/>
      <c r="G169" s="144" t="s">
        <v>107</v>
      </c>
      <c r="H169" s="145">
        <v>0.95040000000000002</v>
      </c>
      <c r="I169" s="146">
        <v>310.25</v>
      </c>
      <c r="J169" s="146">
        <v>294.86160000000001</v>
      </c>
    </row>
    <row r="170" spans="1:10" ht="24" customHeight="1" x14ac:dyDescent="0.2">
      <c r="A170" s="142" t="s">
        <v>470</v>
      </c>
      <c r="B170" s="143" t="s">
        <v>627</v>
      </c>
      <c r="C170" s="142" t="s">
        <v>2</v>
      </c>
      <c r="D170" s="142" t="s">
        <v>628</v>
      </c>
      <c r="E170" s="163" t="s">
        <v>476</v>
      </c>
      <c r="F170" s="163"/>
      <c r="G170" s="144" t="s">
        <v>5</v>
      </c>
      <c r="H170" s="145">
        <v>24.96</v>
      </c>
      <c r="I170" s="146">
        <v>21.68</v>
      </c>
      <c r="J170" s="146">
        <v>541.13279999999997</v>
      </c>
    </row>
    <row r="171" spans="1:10" ht="24" customHeight="1" x14ac:dyDescent="0.2">
      <c r="A171" s="142" t="s">
        <v>470</v>
      </c>
      <c r="B171" s="143" t="s">
        <v>477</v>
      </c>
      <c r="C171" s="142" t="s">
        <v>2</v>
      </c>
      <c r="D171" s="142" t="s">
        <v>478</v>
      </c>
      <c r="E171" s="163" t="s">
        <v>476</v>
      </c>
      <c r="F171" s="163"/>
      <c r="G171" s="144" t="s">
        <v>5</v>
      </c>
      <c r="H171" s="145">
        <v>24.96</v>
      </c>
      <c r="I171" s="146">
        <v>18.04</v>
      </c>
      <c r="J171" s="146">
        <v>450.27839999999998</v>
      </c>
    </row>
    <row r="172" spans="1:10" ht="24" customHeight="1" x14ac:dyDescent="0.2">
      <c r="A172" s="147" t="s">
        <v>479</v>
      </c>
      <c r="B172" s="148" t="s">
        <v>654</v>
      </c>
      <c r="C172" s="147" t="s">
        <v>2</v>
      </c>
      <c r="D172" s="147" t="s">
        <v>655</v>
      </c>
      <c r="E172" s="164" t="s">
        <v>482</v>
      </c>
      <c r="F172" s="164"/>
      <c r="G172" s="149" t="s">
        <v>8</v>
      </c>
      <c r="H172" s="150">
        <v>900.476</v>
      </c>
      <c r="I172" s="151">
        <v>0.28000000000000003</v>
      </c>
      <c r="J172" s="151">
        <v>252.13328000000001</v>
      </c>
    </row>
    <row r="173" spans="1:10" x14ac:dyDescent="0.2">
      <c r="A173" s="152"/>
      <c r="B173" s="152"/>
      <c r="C173" s="152"/>
      <c r="D173" s="152"/>
      <c r="E173" s="152" t="s">
        <v>490</v>
      </c>
      <c r="F173" s="153">
        <v>1218.96</v>
      </c>
      <c r="G173" s="152" t="s">
        <v>491</v>
      </c>
      <c r="H173" s="153">
        <v>0.06</v>
      </c>
      <c r="I173" s="152" t="s">
        <v>492</v>
      </c>
      <c r="J173" s="153">
        <v>1219.02</v>
      </c>
    </row>
    <row r="174" spans="1:10" x14ac:dyDescent="0.2">
      <c r="A174" s="152"/>
      <c r="B174" s="152"/>
      <c r="C174" s="152"/>
      <c r="D174" s="152"/>
      <c r="E174" s="152" t="s">
        <v>493</v>
      </c>
      <c r="F174" s="153">
        <v>781.57302000000004</v>
      </c>
      <c r="G174" s="152"/>
      <c r="H174" s="165" t="s">
        <v>494</v>
      </c>
      <c r="I174" s="165"/>
      <c r="J174" s="153">
        <v>3506.72</v>
      </c>
    </row>
    <row r="175" spans="1:10" ht="30" customHeight="1" thickBot="1" x14ac:dyDescent="0.25">
      <c r="A175" s="134"/>
      <c r="B175" s="134"/>
      <c r="C175" s="134"/>
      <c r="D175" s="134"/>
      <c r="E175" s="134"/>
      <c r="F175" s="134"/>
      <c r="G175" s="134" t="s">
        <v>495</v>
      </c>
      <c r="H175" s="154">
        <v>3</v>
      </c>
      <c r="I175" s="134" t="s">
        <v>496</v>
      </c>
      <c r="J175" s="136">
        <v>10520.16</v>
      </c>
    </row>
    <row r="176" spans="1:10" ht="0.95" customHeight="1" thickTop="1" x14ac:dyDescent="0.2">
      <c r="A176" s="155"/>
      <c r="B176" s="155"/>
      <c r="C176" s="155"/>
      <c r="D176" s="155"/>
      <c r="E176" s="155"/>
      <c r="F176" s="155"/>
      <c r="G176" s="155"/>
      <c r="H176" s="155"/>
      <c r="I176" s="155"/>
      <c r="J176" s="155"/>
    </row>
    <row r="177" spans="1:10" ht="18" customHeight="1" x14ac:dyDescent="0.2">
      <c r="A177" s="52" t="s">
        <v>113</v>
      </c>
      <c r="B177" s="139" t="s">
        <v>56</v>
      </c>
      <c r="C177" s="52" t="s">
        <v>265</v>
      </c>
      <c r="D177" s="52" t="s">
        <v>55</v>
      </c>
      <c r="E177" s="167" t="s">
        <v>467</v>
      </c>
      <c r="F177" s="167"/>
      <c r="G177" s="53" t="s">
        <v>76</v>
      </c>
      <c r="H177" s="139" t="s">
        <v>77</v>
      </c>
      <c r="I177" s="139" t="s">
        <v>266</v>
      </c>
      <c r="J177" s="139" t="s">
        <v>268</v>
      </c>
    </row>
    <row r="178" spans="1:10" ht="36" customHeight="1" x14ac:dyDescent="0.2">
      <c r="A178" s="56" t="s">
        <v>468</v>
      </c>
      <c r="B178" s="58" t="s">
        <v>282</v>
      </c>
      <c r="C178" s="56" t="s">
        <v>2</v>
      </c>
      <c r="D178" s="56" t="s">
        <v>115</v>
      </c>
      <c r="E178" s="168" t="s">
        <v>629</v>
      </c>
      <c r="F178" s="168"/>
      <c r="G178" s="57" t="s">
        <v>6</v>
      </c>
      <c r="H178" s="141">
        <v>1</v>
      </c>
      <c r="I178" s="64">
        <v>704.37</v>
      </c>
      <c r="J178" s="64">
        <v>704.37</v>
      </c>
    </row>
    <row r="179" spans="1:10" ht="36" customHeight="1" x14ac:dyDescent="0.2">
      <c r="A179" s="142" t="s">
        <v>470</v>
      </c>
      <c r="B179" s="143" t="s">
        <v>634</v>
      </c>
      <c r="C179" s="142" t="s">
        <v>2</v>
      </c>
      <c r="D179" s="142" t="s">
        <v>635</v>
      </c>
      <c r="E179" s="163" t="s">
        <v>473</v>
      </c>
      <c r="F179" s="163"/>
      <c r="G179" s="144" t="s">
        <v>81</v>
      </c>
      <c r="H179" s="145">
        <v>0.377</v>
      </c>
      <c r="I179" s="146">
        <v>49.3</v>
      </c>
      <c r="J179" s="146">
        <v>18.586099999999998</v>
      </c>
    </row>
    <row r="180" spans="1:10" ht="24" customHeight="1" x14ac:dyDescent="0.2">
      <c r="A180" s="142" t="s">
        <v>470</v>
      </c>
      <c r="B180" s="143" t="s">
        <v>636</v>
      </c>
      <c r="C180" s="142" t="s">
        <v>2</v>
      </c>
      <c r="D180" s="142" t="s">
        <v>637</v>
      </c>
      <c r="E180" s="163" t="s">
        <v>473</v>
      </c>
      <c r="F180" s="163"/>
      <c r="G180" s="144" t="s">
        <v>487</v>
      </c>
      <c r="H180" s="145">
        <v>1.163</v>
      </c>
      <c r="I180" s="146">
        <v>6.15</v>
      </c>
      <c r="J180" s="146">
        <v>7.15245</v>
      </c>
    </row>
    <row r="181" spans="1:10" ht="24" customHeight="1" x14ac:dyDescent="0.2">
      <c r="A181" s="142" t="s">
        <v>470</v>
      </c>
      <c r="B181" s="143" t="s">
        <v>640</v>
      </c>
      <c r="C181" s="142" t="s">
        <v>2</v>
      </c>
      <c r="D181" s="142" t="s">
        <v>641</v>
      </c>
      <c r="E181" s="163" t="s">
        <v>473</v>
      </c>
      <c r="F181" s="163"/>
      <c r="G181" s="144" t="s">
        <v>107</v>
      </c>
      <c r="H181" s="145">
        <v>3.7699999999999997E-2</v>
      </c>
      <c r="I181" s="146">
        <v>585.02</v>
      </c>
      <c r="J181" s="146">
        <v>22.055254000000001</v>
      </c>
    </row>
    <row r="182" spans="1:10" ht="36" customHeight="1" x14ac:dyDescent="0.2">
      <c r="A182" s="142" t="s">
        <v>470</v>
      </c>
      <c r="B182" s="143" t="s">
        <v>650</v>
      </c>
      <c r="C182" s="142" t="s">
        <v>2</v>
      </c>
      <c r="D182" s="142" t="s">
        <v>651</v>
      </c>
      <c r="E182" s="163" t="s">
        <v>476</v>
      </c>
      <c r="F182" s="163"/>
      <c r="G182" s="144" t="s">
        <v>107</v>
      </c>
      <c r="H182" s="145">
        <v>2.2000000000000001E-3</v>
      </c>
      <c r="I182" s="146">
        <v>300.52</v>
      </c>
      <c r="J182" s="146">
        <v>0.66114399999999995</v>
      </c>
    </row>
    <row r="183" spans="1:10" ht="36" customHeight="1" x14ac:dyDescent="0.2">
      <c r="A183" s="142" t="s">
        <v>470</v>
      </c>
      <c r="B183" s="143" t="s">
        <v>652</v>
      </c>
      <c r="C183" s="142" t="s">
        <v>2</v>
      </c>
      <c r="D183" s="142" t="s">
        <v>653</v>
      </c>
      <c r="E183" s="163" t="s">
        <v>476</v>
      </c>
      <c r="F183" s="163"/>
      <c r="G183" s="144" t="s">
        <v>107</v>
      </c>
      <c r="H183" s="145">
        <v>0.40679999999999999</v>
      </c>
      <c r="I183" s="146">
        <v>310.25</v>
      </c>
      <c r="J183" s="146">
        <v>126.2097</v>
      </c>
    </row>
    <row r="184" spans="1:10" ht="24" customHeight="1" x14ac:dyDescent="0.2">
      <c r="A184" s="142" t="s">
        <v>470</v>
      </c>
      <c r="B184" s="143" t="s">
        <v>627</v>
      </c>
      <c r="C184" s="142" t="s">
        <v>2</v>
      </c>
      <c r="D184" s="142" t="s">
        <v>628</v>
      </c>
      <c r="E184" s="163" t="s">
        <v>476</v>
      </c>
      <c r="F184" s="163"/>
      <c r="G184" s="144" t="s">
        <v>5</v>
      </c>
      <c r="H184" s="145">
        <v>10.8245</v>
      </c>
      <c r="I184" s="146">
        <v>21.68</v>
      </c>
      <c r="J184" s="146">
        <v>234.67516000000001</v>
      </c>
    </row>
    <row r="185" spans="1:10" ht="24" customHeight="1" x14ac:dyDescent="0.2">
      <c r="A185" s="142" t="s">
        <v>470</v>
      </c>
      <c r="B185" s="143" t="s">
        <v>477</v>
      </c>
      <c r="C185" s="142" t="s">
        <v>2</v>
      </c>
      <c r="D185" s="142" t="s">
        <v>478</v>
      </c>
      <c r="E185" s="163" t="s">
        <v>476</v>
      </c>
      <c r="F185" s="163"/>
      <c r="G185" s="144" t="s">
        <v>5</v>
      </c>
      <c r="H185" s="145">
        <v>10.8245</v>
      </c>
      <c r="I185" s="146">
        <v>18.04</v>
      </c>
      <c r="J185" s="146">
        <v>195.27397999999999</v>
      </c>
    </row>
    <row r="186" spans="1:10" ht="24" customHeight="1" x14ac:dyDescent="0.2">
      <c r="A186" s="147" t="s">
        <v>479</v>
      </c>
      <c r="B186" s="148" t="s">
        <v>654</v>
      </c>
      <c r="C186" s="147" t="s">
        <v>2</v>
      </c>
      <c r="D186" s="147" t="s">
        <v>655</v>
      </c>
      <c r="E186" s="164" t="s">
        <v>482</v>
      </c>
      <c r="F186" s="164"/>
      <c r="G186" s="149" t="s">
        <v>8</v>
      </c>
      <c r="H186" s="150">
        <v>356.25659999999999</v>
      </c>
      <c r="I186" s="151">
        <v>0.28000000000000003</v>
      </c>
      <c r="J186" s="151">
        <v>99.751847999999995</v>
      </c>
    </row>
    <row r="187" spans="1:10" x14ac:dyDescent="0.2">
      <c r="A187" s="152"/>
      <c r="B187" s="152"/>
      <c r="C187" s="152"/>
      <c r="D187" s="152"/>
      <c r="E187" s="152" t="s">
        <v>490</v>
      </c>
      <c r="F187" s="153">
        <v>362.31</v>
      </c>
      <c r="G187" s="152" t="s">
        <v>491</v>
      </c>
      <c r="H187" s="153">
        <v>0</v>
      </c>
      <c r="I187" s="152" t="s">
        <v>492</v>
      </c>
      <c r="J187" s="153">
        <v>362.31</v>
      </c>
    </row>
    <row r="188" spans="1:10" x14ac:dyDescent="0.2">
      <c r="A188" s="152"/>
      <c r="B188" s="152"/>
      <c r="C188" s="152"/>
      <c r="D188" s="152"/>
      <c r="E188" s="152" t="s">
        <v>493</v>
      </c>
      <c r="F188" s="153">
        <v>202.013316</v>
      </c>
      <c r="G188" s="152"/>
      <c r="H188" s="165" t="s">
        <v>494</v>
      </c>
      <c r="I188" s="165"/>
      <c r="J188" s="153">
        <v>906.38</v>
      </c>
    </row>
    <row r="189" spans="1:10" ht="30" customHeight="1" thickBot="1" x14ac:dyDescent="0.25">
      <c r="A189" s="134"/>
      <c r="B189" s="134"/>
      <c r="C189" s="134"/>
      <c r="D189" s="134"/>
      <c r="E189" s="134"/>
      <c r="F189" s="134"/>
      <c r="G189" s="134" t="s">
        <v>495</v>
      </c>
      <c r="H189" s="154">
        <v>0.9</v>
      </c>
      <c r="I189" s="134" t="s">
        <v>496</v>
      </c>
      <c r="J189" s="136">
        <v>815.74</v>
      </c>
    </row>
    <row r="190" spans="1:10" ht="0.95" customHeight="1" thickTop="1" x14ac:dyDescent="0.2">
      <c r="A190" s="155"/>
      <c r="B190" s="155"/>
      <c r="C190" s="155"/>
      <c r="D190" s="155"/>
      <c r="E190" s="155"/>
      <c r="F190" s="155"/>
      <c r="G190" s="155"/>
      <c r="H190" s="155"/>
      <c r="I190" s="155"/>
      <c r="J190" s="155"/>
    </row>
    <row r="191" spans="1:10" ht="18" customHeight="1" x14ac:dyDescent="0.2">
      <c r="A191" s="52" t="s">
        <v>114</v>
      </c>
      <c r="B191" s="139" t="s">
        <v>56</v>
      </c>
      <c r="C191" s="52" t="s">
        <v>265</v>
      </c>
      <c r="D191" s="52" t="s">
        <v>55</v>
      </c>
      <c r="E191" s="167" t="s">
        <v>467</v>
      </c>
      <c r="F191" s="167"/>
      <c r="G191" s="53" t="s">
        <v>76</v>
      </c>
      <c r="H191" s="139" t="s">
        <v>77</v>
      </c>
      <c r="I191" s="139" t="s">
        <v>266</v>
      </c>
      <c r="J191" s="139" t="s">
        <v>268</v>
      </c>
    </row>
    <row r="192" spans="1:10" ht="48" customHeight="1" x14ac:dyDescent="0.2">
      <c r="A192" s="56" t="s">
        <v>468</v>
      </c>
      <c r="B192" s="58" t="s">
        <v>283</v>
      </c>
      <c r="C192" s="56" t="s">
        <v>2</v>
      </c>
      <c r="D192" s="56" t="s">
        <v>116</v>
      </c>
      <c r="E192" s="168" t="s">
        <v>656</v>
      </c>
      <c r="F192" s="168"/>
      <c r="G192" s="57" t="s">
        <v>8</v>
      </c>
      <c r="H192" s="141">
        <v>1</v>
      </c>
      <c r="I192" s="64">
        <v>398.29</v>
      </c>
      <c r="J192" s="64">
        <v>398.29</v>
      </c>
    </row>
    <row r="193" spans="1:10" ht="36" customHeight="1" x14ac:dyDescent="0.2">
      <c r="A193" s="142" t="s">
        <v>470</v>
      </c>
      <c r="B193" s="143" t="s">
        <v>650</v>
      </c>
      <c r="C193" s="142" t="s">
        <v>2</v>
      </c>
      <c r="D193" s="142" t="s">
        <v>651</v>
      </c>
      <c r="E193" s="163" t="s">
        <v>476</v>
      </c>
      <c r="F193" s="163"/>
      <c r="G193" s="144" t="s">
        <v>107</v>
      </c>
      <c r="H193" s="145">
        <v>5.0000000000000001E-3</v>
      </c>
      <c r="I193" s="146">
        <v>300.52</v>
      </c>
      <c r="J193" s="146">
        <v>1.5025999999999999</v>
      </c>
    </row>
    <row r="194" spans="1:10" ht="24" customHeight="1" x14ac:dyDescent="0.2">
      <c r="A194" s="142" t="s">
        <v>470</v>
      </c>
      <c r="B194" s="143" t="s">
        <v>627</v>
      </c>
      <c r="C194" s="142" t="s">
        <v>2</v>
      </c>
      <c r="D194" s="142" t="s">
        <v>628</v>
      </c>
      <c r="E194" s="163" t="s">
        <v>476</v>
      </c>
      <c r="F194" s="163"/>
      <c r="G194" s="144" t="s">
        <v>5</v>
      </c>
      <c r="H194" s="145">
        <v>2</v>
      </c>
      <c r="I194" s="146">
        <v>21.68</v>
      </c>
      <c r="J194" s="146">
        <v>43.36</v>
      </c>
    </row>
    <row r="195" spans="1:10" ht="24" customHeight="1" x14ac:dyDescent="0.2">
      <c r="A195" s="142" t="s">
        <v>470</v>
      </c>
      <c r="B195" s="143" t="s">
        <v>477</v>
      </c>
      <c r="C195" s="142" t="s">
        <v>2</v>
      </c>
      <c r="D195" s="142" t="s">
        <v>478</v>
      </c>
      <c r="E195" s="163" t="s">
        <v>476</v>
      </c>
      <c r="F195" s="163"/>
      <c r="G195" s="144" t="s">
        <v>5</v>
      </c>
      <c r="H195" s="145">
        <v>2</v>
      </c>
      <c r="I195" s="146">
        <v>18.04</v>
      </c>
      <c r="J195" s="146">
        <v>36.08</v>
      </c>
    </row>
    <row r="196" spans="1:10" ht="24" customHeight="1" x14ac:dyDescent="0.2">
      <c r="A196" s="147" t="s">
        <v>479</v>
      </c>
      <c r="B196" s="148" t="s">
        <v>657</v>
      </c>
      <c r="C196" s="147" t="s">
        <v>2</v>
      </c>
      <c r="D196" s="147" t="s">
        <v>658</v>
      </c>
      <c r="E196" s="164" t="s">
        <v>482</v>
      </c>
      <c r="F196" s="164"/>
      <c r="G196" s="149" t="s">
        <v>8</v>
      </c>
      <c r="H196" s="150">
        <v>1</v>
      </c>
      <c r="I196" s="151">
        <v>317.35000000000002</v>
      </c>
      <c r="J196" s="151">
        <v>317.35000000000002</v>
      </c>
    </row>
    <row r="197" spans="1:10" x14ac:dyDescent="0.2">
      <c r="A197" s="152"/>
      <c r="B197" s="152"/>
      <c r="C197" s="152"/>
      <c r="D197" s="152"/>
      <c r="E197" s="152" t="s">
        <v>490</v>
      </c>
      <c r="F197" s="153">
        <v>59.24</v>
      </c>
      <c r="G197" s="152" t="s">
        <v>491</v>
      </c>
      <c r="H197" s="153">
        <v>0</v>
      </c>
      <c r="I197" s="152" t="s">
        <v>492</v>
      </c>
      <c r="J197" s="153">
        <v>59.24</v>
      </c>
    </row>
    <row r="198" spans="1:10" x14ac:dyDescent="0.2">
      <c r="A198" s="152"/>
      <c r="B198" s="152"/>
      <c r="C198" s="152"/>
      <c r="D198" s="152"/>
      <c r="E198" s="152" t="s">
        <v>493</v>
      </c>
      <c r="F198" s="153">
        <v>114.229572</v>
      </c>
      <c r="G198" s="152"/>
      <c r="H198" s="165" t="s">
        <v>494</v>
      </c>
      <c r="I198" s="165"/>
      <c r="J198" s="153">
        <v>512.52</v>
      </c>
    </row>
    <row r="199" spans="1:10" ht="30" customHeight="1" thickBot="1" x14ac:dyDescent="0.25">
      <c r="A199" s="134"/>
      <c r="B199" s="134"/>
      <c r="C199" s="134"/>
      <c r="D199" s="134"/>
      <c r="E199" s="134"/>
      <c r="F199" s="134"/>
      <c r="G199" s="134" t="s">
        <v>495</v>
      </c>
      <c r="H199" s="154">
        <v>3</v>
      </c>
      <c r="I199" s="134" t="s">
        <v>496</v>
      </c>
      <c r="J199" s="136">
        <v>1537.56</v>
      </c>
    </row>
    <row r="200" spans="1:10" ht="0.95" customHeight="1" thickTop="1" x14ac:dyDescent="0.2">
      <c r="A200" s="155"/>
      <c r="B200" s="155"/>
      <c r="C200" s="155"/>
      <c r="D200" s="155"/>
      <c r="E200" s="155"/>
      <c r="F200" s="155"/>
      <c r="G200" s="155"/>
      <c r="H200" s="155"/>
      <c r="I200" s="155"/>
      <c r="J200" s="155"/>
    </row>
    <row r="201" spans="1:10" ht="24" customHeight="1" x14ac:dyDescent="0.2">
      <c r="A201" s="54" t="s">
        <v>117</v>
      </c>
      <c r="B201" s="54"/>
      <c r="C201" s="54"/>
      <c r="D201" s="54" t="s">
        <v>43</v>
      </c>
      <c r="E201" s="54"/>
      <c r="F201" s="166"/>
      <c r="G201" s="166"/>
      <c r="H201" s="140"/>
      <c r="I201" s="54"/>
      <c r="J201" s="63">
        <v>505907.04</v>
      </c>
    </row>
    <row r="202" spans="1:10" ht="18" customHeight="1" x14ac:dyDescent="0.2">
      <c r="A202" s="52" t="s">
        <v>118</v>
      </c>
      <c r="B202" s="139" t="s">
        <v>56</v>
      </c>
      <c r="C202" s="52" t="s">
        <v>265</v>
      </c>
      <c r="D202" s="52" t="s">
        <v>55</v>
      </c>
      <c r="E202" s="167" t="s">
        <v>467</v>
      </c>
      <c r="F202" s="167"/>
      <c r="G202" s="53" t="s">
        <v>76</v>
      </c>
      <c r="H202" s="139" t="s">
        <v>77</v>
      </c>
      <c r="I202" s="139" t="s">
        <v>266</v>
      </c>
      <c r="J202" s="139" t="s">
        <v>268</v>
      </c>
    </row>
    <row r="203" spans="1:10" ht="24" customHeight="1" x14ac:dyDescent="0.2">
      <c r="A203" s="56" t="s">
        <v>468</v>
      </c>
      <c r="B203" s="58" t="s">
        <v>284</v>
      </c>
      <c r="C203" s="56" t="s">
        <v>285</v>
      </c>
      <c r="D203" s="56" t="s">
        <v>120</v>
      </c>
      <c r="E203" s="168" t="s">
        <v>659</v>
      </c>
      <c r="F203" s="168"/>
      <c r="G203" s="57" t="s">
        <v>6</v>
      </c>
      <c r="H203" s="141">
        <v>1</v>
      </c>
      <c r="I203" s="64">
        <v>13.49</v>
      </c>
      <c r="J203" s="64">
        <v>13.49</v>
      </c>
    </row>
    <row r="204" spans="1:10" ht="24" customHeight="1" x14ac:dyDescent="0.2">
      <c r="A204" s="142" t="s">
        <v>470</v>
      </c>
      <c r="B204" s="143" t="s">
        <v>660</v>
      </c>
      <c r="C204" s="142" t="s">
        <v>285</v>
      </c>
      <c r="D204" s="142" t="s">
        <v>661</v>
      </c>
      <c r="E204" s="163" t="s">
        <v>662</v>
      </c>
      <c r="F204" s="163"/>
      <c r="G204" s="144" t="s">
        <v>663</v>
      </c>
      <c r="H204" s="145">
        <v>3.2000000000000001E-2</v>
      </c>
      <c r="I204" s="146">
        <v>45.29</v>
      </c>
      <c r="J204" s="146">
        <v>1.4492799999999999</v>
      </c>
    </row>
    <row r="205" spans="1:10" ht="24" customHeight="1" x14ac:dyDescent="0.2">
      <c r="A205" s="142" t="s">
        <v>470</v>
      </c>
      <c r="B205" s="143" t="s">
        <v>664</v>
      </c>
      <c r="C205" s="142" t="s">
        <v>285</v>
      </c>
      <c r="D205" s="142" t="s">
        <v>665</v>
      </c>
      <c r="E205" s="163" t="s">
        <v>662</v>
      </c>
      <c r="F205" s="163"/>
      <c r="G205" s="144" t="s">
        <v>663</v>
      </c>
      <c r="H205" s="145">
        <v>3.2000000000000001E-2</v>
      </c>
      <c r="I205" s="146">
        <v>29.54</v>
      </c>
      <c r="J205" s="146">
        <v>0.94528000000000001</v>
      </c>
    </row>
    <row r="206" spans="1:10" ht="24" customHeight="1" x14ac:dyDescent="0.2">
      <c r="A206" s="147" t="s">
        <v>479</v>
      </c>
      <c r="B206" s="148" t="s">
        <v>666</v>
      </c>
      <c r="C206" s="147" t="s">
        <v>285</v>
      </c>
      <c r="D206" s="147" t="s">
        <v>667</v>
      </c>
      <c r="E206" s="164" t="s">
        <v>576</v>
      </c>
      <c r="F206" s="164"/>
      <c r="G206" s="149" t="s">
        <v>5</v>
      </c>
      <c r="H206" s="150">
        <v>2.4E-2</v>
      </c>
      <c r="I206" s="151">
        <v>116.19</v>
      </c>
      <c r="J206" s="151">
        <v>2.7885599999999999</v>
      </c>
    </row>
    <row r="207" spans="1:10" ht="24" customHeight="1" x14ac:dyDescent="0.2">
      <c r="A207" s="147" t="s">
        <v>479</v>
      </c>
      <c r="B207" s="148" t="s">
        <v>668</v>
      </c>
      <c r="C207" s="147" t="s">
        <v>285</v>
      </c>
      <c r="D207" s="147" t="s">
        <v>669</v>
      </c>
      <c r="E207" s="164" t="s">
        <v>585</v>
      </c>
      <c r="F207" s="164"/>
      <c r="G207" s="149" t="s">
        <v>5</v>
      </c>
      <c r="H207" s="150">
        <v>0.15</v>
      </c>
      <c r="I207" s="151">
        <v>17.829999999999998</v>
      </c>
      <c r="J207" s="151">
        <v>2.6745000000000001</v>
      </c>
    </row>
    <row r="208" spans="1:10" ht="24" customHeight="1" x14ac:dyDescent="0.2">
      <c r="A208" s="147" t="s">
        <v>479</v>
      </c>
      <c r="B208" s="148" t="s">
        <v>670</v>
      </c>
      <c r="C208" s="147" t="s">
        <v>285</v>
      </c>
      <c r="D208" s="147" t="s">
        <v>671</v>
      </c>
      <c r="E208" s="164" t="s">
        <v>576</v>
      </c>
      <c r="F208" s="164"/>
      <c r="G208" s="149" t="s">
        <v>5</v>
      </c>
      <c r="H208" s="150">
        <v>0.15</v>
      </c>
      <c r="I208" s="151">
        <v>0.33</v>
      </c>
      <c r="J208" s="151">
        <v>4.9500000000000002E-2</v>
      </c>
    </row>
    <row r="209" spans="1:10" ht="24" customHeight="1" x14ac:dyDescent="0.2">
      <c r="A209" s="147" t="s">
        <v>479</v>
      </c>
      <c r="B209" s="148" t="s">
        <v>672</v>
      </c>
      <c r="C209" s="147" t="s">
        <v>285</v>
      </c>
      <c r="D209" s="147" t="s">
        <v>673</v>
      </c>
      <c r="E209" s="164" t="s">
        <v>585</v>
      </c>
      <c r="F209" s="164"/>
      <c r="G209" s="149" t="s">
        <v>5</v>
      </c>
      <c r="H209" s="150">
        <v>0.42299999999999999</v>
      </c>
      <c r="I209" s="151">
        <v>13.21</v>
      </c>
      <c r="J209" s="151">
        <v>5.5878300000000003</v>
      </c>
    </row>
    <row r="210" spans="1:10" x14ac:dyDescent="0.2">
      <c r="A210" s="152"/>
      <c r="B210" s="152"/>
      <c r="C210" s="152"/>
      <c r="D210" s="152"/>
      <c r="E210" s="152" t="s">
        <v>490</v>
      </c>
      <c r="F210" s="153">
        <v>8.6199999999999992</v>
      </c>
      <c r="G210" s="152" t="s">
        <v>491</v>
      </c>
      <c r="H210" s="153">
        <v>0</v>
      </c>
      <c r="I210" s="152" t="s">
        <v>492</v>
      </c>
      <c r="J210" s="153">
        <v>8.6199999999999992</v>
      </c>
    </row>
    <row r="211" spans="1:10" x14ac:dyDescent="0.2">
      <c r="A211" s="152"/>
      <c r="B211" s="152"/>
      <c r="C211" s="152"/>
      <c r="D211" s="152"/>
      <c r="E211" s="152" t="s">
        <v>493</v>
      </c>
      <c r="F211" s="153">
        <v>3.868932</v>
      </c>
      <c r="G211" s="152"/>
      <c r="H211" s="165" t="s">
        <v>494</v>
      </c>
      <c r="I211" s="165"/>
      <c r="J211" s="153">
        <v>17.36</v>
      </c>
    </row>
    <row r="212" spans="1:10" ht="30" customHeight="1" thickBot="1" x14ac:dyDescent="0.25">
      <c r="A212" s="134"/>
      <c r="B212" s="134"/>
      <c r="C212" s="134"/>
      <c r="D212" s="134"/>
      <c r="E212" s="134"/>
      <c r="F212" s="134"/>
      <c r="G212" s="134" t="s">
        <v>495</v>
      </c>
      <c r="H212" s="154">
        <v>2090</v>
      </c>
      <c r="I212" s="134" t="s">
        <v>496</v>
      </c>
      <c r="J212" s="136">
        <v>36282.400000000001</v>
      </c>
    </row>
    <row r="213" spans="1:10" ht="0.95" customHeight="1" thickTop="1" x14ac:dyDescent="0.2">
      <c r="A213" s="155"/>
      <c r="B213" s="155"/>
      <c r="C213" s="155"/>
      <c r="D213" s="155"/>
      <c r="E213" s="155"/>
      <c r="F213" s="155"/>
      <c r="G213" s="155"/>
      <c r="H213" s="155"/>
      <c r="I213" s="155"/>
      <c r="J213" s="155"/>
    </row>
    <row r="214" spans="1:10" ht="18" customHeight="1" x14ac:dyDescent="0.2">
      <c r="A214" s="52" t="s">
        <v>119</v>
      </c>
      <c r="B214" s="139" t="s">
        <v>56</v>
      </c>
      <c r="C214" s="52" t="s">
        <v>265</v>
      </c>
      <c r="D214" s="52" t="s">
        <v>55</v>
      </c>
      <c r="E214" s="167" t="s">
        <v>467</v>
      </c>
      <c r="F214" s="167"/>
      <c r="G214" s="53" t="s">
        <v>76</v>
      </c>
      <c r="H214" s="139" t="s">
        <v>77</v>
      </c>
      <c r="I214" s="139" t="s">
        <v>266</v>
      </c>
      <c r="J214" s="139" t="s">
        <v>268</v>
      </c>
    </row>
    <row r="215" spans="1:10" ht="24" customHeight="1" x14ac:dyDescent="0.2">
      <c r="A215" s="56" t="s">
        <v>468</v>
      </c>
      <c r="B215" s="58" t="s">
        <v>286</v>
      </c>
      <c r="C215" s="56" t="s">
        <v>285</v>
      </c>
      <c r="D215" s="56" t="s">
        <v>122</v>
      </c>
      <c r="E215" s="168" t="s">
        <v>659</v>
      </c>
      <c r="F215" s="168"/>
      <c r="G215" s="57" t="s">
        <v>6</v>
      </c>
      <c r="H215" s="141">
        <v>1</v>
      </c>
      <c r="I215" s="64">
        <v>8.5299999999999994</v>
      </c>
      <c r="J215" s="64">
        <v>8.5299999999999994</v>
      </c>
    </row>
    <row r="216" spans="1:10" ht="24" customHeight="1" x14ac:dyDescent="0.2">
      <c r="A216" s="142" t="s">
        <v>470</v>
      </c>
      <c r="B216" s="143" t="s">
        <v>660</v>
      </c>
      <c r="C216" s="142" t="s">
        <v>285</v>
      </c>
      <c r="D216" s="142" t="s">
        <v>661</v>
      </c>
      <c r="E216" s="163" t="s">
        <v>662</v>
      </c>
      <c r="F216" s="163"/>
      <c r="G216" s="144" t="s">
        <v>663</v>
      </c>
      <c r="H216" s="145">
        <v>1.4999999999999999E-2</v>
      </c>
      <c r="I216" s="146">
        <v>45.29</v>
      </c>
      <c r="J216" s="146">
        <v>0.67935000000000001</v>
      </c>
    </row>
    <row r="217" spans="1:10" ht="24" customHeight="1" x14ac:dyDescent="0.2">
      <c r="A217" s="142" t="s">
        <v>470</v>
      </c>
      <c r="B217" s="143" t="s">
        <v>664</v>
      </c>
      <c r="C217" s="142" t="s">
        <v>285</v>
      </c>
      <c r="D217" s="142" t="s">
        <v>665</v>
      </c>
      <c r="E217" s="163" t="s">
        <v>662</v>
      </c>
      <c r="F217" s="163"/>
      <c r="G217" s="144" t="s">
        <v>663</v>
      </c>
      <c r="H217" s="145">
        <v>1.4999999999999999E-2</v>
      </c>
      <c r="I217" s="146">
        <v>29.54</v>
      </c>
      <c r="J217" s="146">
        <v>0.44309999999999999</v>
      </c>
    </row>
    <row r="218" spans="1:10" ht="24" customHeight="1" x14ac:dyDescent="0.2">
      <c r="A218" s="147" t="s">
        <v>479</v>
      </c>
      <c r="B218" s="148" t="s">
        <v>666</v>
      </c>
      <c r="C218" s="147" t="s">
        <v>285</v>
      </c>
      <c r="D218" s="147" t="s">
        <v>667</v>
      </c>
      <c r="E218" s="164" t="s">
        <v>576</v>
      </c>
      <c r="F218" s="164"/>
      <c r="G218" s="149" t="s">
        <v>5</v>
      </c>
      <c r="H218" s="150">
        <v>1.4999999999999999E-2</v>
      </c>
      <c r="I218" s="151">
        <v>116.19</v>
      </c>
      <c r="J218" s="151">
        <v>1.74285</v>
      </c>
    </row>
    <row r="219" spans="1:10" ht="24" customHeight="1" x14ac:dyDescent="0.2">
      <c r="A219" s="147" t="s">
        <v>479</v>
      </c>
      <c r="B219" s="148" t="s">
        <v>668</v>
      </c>
      <c r="C219" s="147" t="s">
        <v>285</v>
      </c>
      <c r="D219" s="147" t="s">
        <v>669</v>
      </c>
      <c r="E219" s="164" t="s">
        <v>585</v>
      </c>
      <c r="F219" s="164"/>
      <c r="G219" s="149" t="s">
        <v>5</v>
      </c>
      <c r="H219" s="150">
        <v>0.14000000000000001</v>
      </c>
      <c r="I219" s="151">
        <v>17.829999999999998</v>
      </c>
      <c r="J219" s="151">
        <v>2.4962</v>
      </c>
    </row>
    <row r="220" spans="1:10" ht="24" customHeight="1" x14ac:dyDescent="0.2">
      <c r="A220" s="147" t="s">
        <v>479</v>
      </c>
      <c r="B220" s="148" t="s">
        <v>672</v>
      </c>
      <c r="C220" s="147" t="s">
        <v>285</v>
      </c>
      <c r="D220" s="147" t="s">
        <v>673</v>
      </c>
      <c r="E220" s="164" t="s">
        <v>585</v>
      </c>
      <c r="F220" s="164"/>
      <c r="G220" s="149" t="s">
        <v>5</v>
      </c>
      <c r="H220" s="150">
        <v>0.24</v>
      </c>
      <c r="I220" s="151">
        <v>13.21</v>
      </c>
      <c r="J220" s="151">
        <v>3.1703999999999999</v>
      </c>
    </row>
    <row r="221" spans="1:10" x14ac:dyDescent="0.2">
      <c r="A221" s="152"/>
      <c r="B221" s="152"/>
      <c r="C221" s="152"/>
      <c r="D221" s="152"/>
      <c r="E221" s="152" t="s">
        <v>490</v>
      </c>
      <c r="F221" s="153">
        <v>5.84</v>
      </c>
      <c r="G221" s="152" t="s">
        <v>491</v>
      </c>
      <c r="H221" s="153">
        <v>0</v>
      </c>
      <c r="I221" s="152" t="s">
        <v>492</v>
      </c>
      <c r="J221" s="153">
        <v>5.84</v>
      </c>
    </row>
    <row r="222" spans="1:10" x14ac:dyDescent="0.2">
      <c r="A222" s="152"/>
      <c r="B222" s="152"/>
      <c r="C222" s="152"/>
      <c r="D222" s="152"/>
      <c r="E222" s="152" t="s">
        <v>493</v>
      </c>
      <c r="F222" s="153">
        <v>2.4464039999999998</v>
      </c>
      <c r="G222" s="152"/>
      <c r="H222" s="165" t="s">
        <v>494</v>
      </c>
      <c r="I222" s="165"/>
      <c r="J222" s="153">
        <v>10.98</v>
      </c>
    </row>
    <row r="223" spans="1:10" ht="30" customHeight="1" thickBot="1" x14ac:dyDescent="0.25">
      <c r="A223" s="134"/>
      <c r="B223" s="134"/>
      <c r="C223" s="134"/>
      <c r="D223" s="134"/>
      <c r="E223" s="134"/>
      <c r="F223" s="134"/>
      <c r="G223" s="134" t="s">
        <v>495</v>
      </c>
      <c r="H223" s="154">
        <v>1.5</v>
      </c>
      <c r="I223" s="134" t="s">
        <v>496</v>
      </c>
      <c r="J223" s="136">
        <v>16.47</v>
      </c>
    </row>
    <row r="224" spans="1:10" ht="0.95" customHeight="1" thickTop="1" x14ac:dyDescent="0.2">
      <c r="A224" s="155"/>
      <c r="B224" s="155"/>
      <c r="C224" s="155"/>
      <c r="D224" s="155"/>
      <c r="E224" s="155"/>
      <c r="F224" s="155"/>
      <c r="G224" s="155"/>
      <c r="H224" s="155"/>
      <c r="I224" s="155"/>
      <c r="J224" s="155"/>
    </row>
    <row r="225" spans="1:10" ht="18" customHeight="1" x14ac:dyDescent="0.2">
      <c r="A225" s="52" t="s">
        <v>121</v>
      </c>
      <c r="B225" s="139" t="s">
        <v>56</v>
      </c>
      <c r="C225" s="52" t="s">
        <v>265</v>
      </c>
      <c r="D225" s="52" t="s">
        <v>55</v>
      </c>
      <c r="E225" s="167" t="s">
        <v>467</v>
      </c>
      <c r="F225" s="167"/>
      <c r="G225" s="53" t="s">
        <v>76</v>
      </c>
      <c r="H225" s="139" t="s">
        <v>77</v>
      </c>
      <c r="I225" s="139" t="s">
        <v>266</v>
      </c>
      <c r="J225" s="139" t="s">
        <v>268</v>
      </c>
    </row>
    <row r="226" spans="1:10" ht="24" customHeight="1" x14ac:dyDescent="0.2">
      <c r="A226" s="56" t="s">
        <v>468</v>
      </c>
      <c r="B226" s="58" t="s">
        <v>407</v>
      </c>
      <c r="C226" s="56" t="s">
        <v>2</v>
      </c>
      <c r="D226" s="56" t="s">
        <v>408</v>
      </c>
      <c r="E226" s="168" t="s">
        <v>656</v>
      </c>
      <c r="F226" s="168"/>
      <c r="G226" s="57" t="s">
        <v>8</v>
      </c>
      <c r="H226" s="141">
        <v>1</v>
      </c>
      <c r="I226" s="64">
        <v>86.72</v>
      </c>
      <c r="J226" s="64">
        <v>86.72</v>
      </c>
    </row>
    <row r="227" spans="1:10" ht="24" customHeight="1" x14ac:dyDescent="0.2">
      <c r="A227" s="142" t="s">
        <v>470</v>
      </c>
      <c r="B227" s="143" t="s">
        <v>627</v>
      </c>
      <c r="C227" s="142" t="s">
        <v>2</v>
      </c>
      <c r="D227" s="142" t="s">
        <v>628</v>
      </c>
      <c r="E227" s="163" t="s">
        <v>476</v>
      </c>
      <c r="F227" s="163"/>
      <c r="G227" s="144" t="s">
        <v>5</v>
      </c>
      <c r="H227" s="145">
        <v>2</v>
      </c>
      <c r="I227" s="146">
        <v>21.68</v>
      </c>
      <c r="J227" s="146">
        <v>43.36</v>
      </c>
    </row>
    <row r="228" spans="1:10" ht="24" customHeight="1" x14ac:dyDescent="0.2">
      <c r="A228" s="142" t="s">
        <v>470</v>
      </c>
      <c r="B228" s="143" t="s">
        <v>477</v>
      </c>
      <c r="C228" s="142" t="s">
        <v>2</v>
      </c>
      <c r="D228" s="142" t="s">
        <v>478</v>
      </c>
      <c r="E228" s="163" t="s">
        <v>476</v>
      </c>
      <c r="F228" s="163"/>
      <c r="G228" s="144" t="s">
        <v>5</v>
      </c>
      <c r="H228" s="145">
        <v>2</v>
      </c>
      <c r="I228" s="146">
        <v>18.04</v>
      </c>
      <c r="J228" s="146">
        <v>36.08</v>
      </c>
    </row>
    <row r="229" spans="1:10" ht="24" customHeight="1" x14ac:dyDescent="0.2">
      <c r="A229" s="147" t="s">
        <v>479</v>
      </c>
      <c r="B229" s="148" t="s">
        <v>674</v>
      </c>
      <c r="C229" s="147" t="s">
        <v>2</v>
      </c>
      <c r="D229" s="147" t="s">
        <v>675</v>
      </c>
      <c r="E229" s="164" t="s">
        <v>482</v>
      </c>
      <c r="F229" s="164"/>
      <c r="G229" s="149" t="s">
        <v>107</v>
      </c>
      <c r="H229" s="150">
        <v>0.04</v>
      </c>
      <c r="I229" s="151">
        <v>52.48</v>
      </c>
      <c r="J229" s="151">
        <v>2.0992000000000002</v>
      </c>
    </row>
    <row r="230" spans="1:10" ht="24" customHeight="1" x14ac:dyDescent="0.2">
      <c r="A230" s="147" t="s">
        <v>479</v>
      </c>
      <c r="B230" s="148" t="s">
        <v>676</v>
      </c>
      <c r="C230" s="147" t="s">
        <v>2</v>
      </c>
      <c r="D230" s="147" t="s">
        <v>677</v>
      </c>
      <c r="E230" s="164" t="s">
        <v>482</v>
      </c>
      <c r="F230" s="164"/>
      <c r="G230" s="149" t="s">
        <v>487</v>
      </c>
      <c r="H230" s="150">
        <v>14</v>
      </c>
      <c r="I230" s="151">
        <v>0.37</v>
      </c>
      <c r="J230" s="151">
        <v>5.18</v>
      </c>
    </row>
    <row r="231" spans="1:10" x14ac:dyDescent="0.2">
      <c r="A231" s="152"/>
      <c r="B231" s="152"/>
      <c r="C231" s="152"/>
      <c r="D231" s="152"/>
      <c r="E231" s="152" t="s">
        <v>490</v>
      </c>
      <c r="F231" s="153">
        <v>58.84</v>
      </c>
      <c r="G231" s="152" t="s">
        <v>491</v>
      </c>
      <c r="H231" s="153">
        <v>0</v>
      </c>
      <c r="I231" s="152" t="s">
        <v>492</v>
      </c>
      <c r="J231" s="153">
        <v>58.84</v>
      </c>
    </row>
    <row r="232" spans="1:10" x14ac:dyDescent="0.2">
      <c r="A232" s="152"/>
      <c r="B232" s="152"/>
      <c r="C232" s="152"/>
      <c r="D232" s="152"/>
      <c r="E232" s="152" t="s">
        <v>493</v>
      </c>
      <c r="F232" s="153">
        <v>24.871296000000001</v>
      </c>
      <c r="G232" s="152"/>
      <c r="H232" s="165" t="s">
        <v>494</v>
      </c>
      <c r="I232" s="165"/>
      <c r="J232" s="153">
        <v>111.59</v>
      </c>
    </row>
    <row r="233" spans="1:10" ht="30" customHeight="1" thickBot="1" x14ac:dyDescent="0.25">
      <c r="A233" s="134"/>
      <c r="B233" s="134"/>
      <c r="C233" s="134"/>
      <c r="D233" s="134"/>
      <c r="E233" s="134"/>
      <c r="F233" s="134"/>
      <c r="G233" s="134" t="s">
        <v>495</v>
      </c>
      <c r="H233" s="154">
        <v>3</v>
      </c>
      <c r="I233" s="134" t="s">
        <v>496</v>
      </c>
      <c r="J233" s="136">
        <v>334.77</v>
      </c>
    </row>
    <row r="234" spans="1:10" ht="0.95" customHeight="1" thickTop="1" x14ac:dyDescent="0.2">
      <c r="A234" s="155"/>
      <c r="B234" s="155"/>
      <c r="C234" s="155"/>
      <c r="D234" s="155"/>
      <c r="E234" s="155"/>
      <c r="F234" s="155"/>
      <c r="G234" s="155"/>
      <c r="H234" s="155"/>
      <c r="I234" s="155"/>
      <c r="J234" s="155"/>
    </row>
    <row r="235" spans="1:10" ht="18" customHeight="1" x14ac:dyDescent="0.2">
      <c r="A235" s="52" t="s">
        <v>123</v>
      </c>
      <c r="B235" s="139" t="s">
        <v>56</v>
      </c>
      <c r="C235" s="52" t="s">
        <v>265</v>
      </c>
      <c r="D235" s="52" t="s">
        <v>55</v>
      </c>
      <c r="E235" s="167" t="s">
        <v>467</v>
      </c>
      <c r="F235" s="167"/>
      <c r="G235" s="53" t="s">
        <v>76</v>
      </c>
      <c r="H235" s="139" t="s">
        <v>77</v>
      </c>
      <c r="I235" s="139" t="s">
        <v>266</v>
      </c>
      <c r="J235" s="139" t="s">
        <v>268</v>
      </c>
    </row>
    <row r="236" spans="1:10" ht="24" customHeight="1" x14ac:dyDescent="0.2">
      <c r="A236" s="56" t="s">
        <v>468</v>
      </c>
      <c r="B236" s="58" t="s">
        <v>287</v>
      </c>
      <c r="C236" s="56" t="s">
        <v>9</v>
      </c>
      <c r="D236" s="56" t="s">
        <v>124</v>
      </c>
      <c r="E236" s="168">
        <v>46.21</v>
      </c>
      <c r="F236" s="168"/>
      <c r="G236" s="57" t="s">
        <v>100</v>
      </c>
      <c r="H236" s="141">
        <v>1</v>
      </c>
      <c r="I236" s="64">
        <v>552.54999999999995</v>
      </c>
      <c r="J236" s="64">
        <v>552.54999999999995</v>
      </c>
    </row>
    <row r="237" spans="1:10" ht="24" customHeight="1" x14ac:dyDescent="0.2">
      <c r="A237" s="147" t="s">
        <v>479</v>
      </c>
      <c r="B237" s="148" t="s">
        <v>678</v>
      </c>
      <c r="C237" s="147" t="s">
        <v>9</v>
      </c>
      <c r="D237" s="147" t="s">
        <v>679</v>
      </c>
      <c r="E237" s="164" t="s">
        <v>585</v>
      </c>
      <c r="F237" s="164"/>
      <c r="G237" s="149" t="s">
        <v>602</v>
      </c>
      <c r="H237" s="150">
        <v>3</v>
      </c>
      <c r="I237" s="151">
        <v>19.86</v>
      </c>
      <c r="J237" s="151">
        <v>59.58</v>
      </c>
    </row>
    <row r="238" spans="1:10" ht="24" customHeight="1" x14ac:dyDescent="0.2">
      <c r="A238" s="147" t="s">
        <v>479</v>
      </c>
      <c r="B238" s="148" t="s">
        <v>680</v>
      </c>
      <c r="C238" s="147" t="s">
        <v>9</v>
      </c>
      <c r="D238" s="147" t="s">
        <v>681</v>
      </c>
      <c r="E238" s="164" t="s">
        <v>585</v>
      </c>
      <c r="F238" s="164"/>
      <c r="G238" s="149" t="s">
        <v>602</v>
      </c>
      <c r="H238" s="150">
        <v>3</v>
      </c>
      <c r="I238" s="151">
        <v>13.62</v>
      </c>
      <c r="J238" s="151">
        <v>40.86</v>
      </c>
    </row>
    <row r="239" spans="1:10" ht="24" customHeight="1" x14ac:dyDescent="0.2">
      <c r="A239" s="147" t="s">
        <v>479</v>
      </c>
      <c r="B239" s="148" t="s">
        <v>682</v>
      </c>
      <c r="C239" s="147" t="s">
        <v>9</v>
      </c>
      <c r="D239" s="147" t="s">
        <v>683</v>
      </c>
      <c r="E239" s="164" t="s">
        <v>482</v>
      </c>
      <c r="F239" s="164"/>
      <c r="G239" s="149" t="s">
        <v>100</v>
      </c>
      <c r="H239" s="150">
        <v>6.3804999999999996</v>
      </c>
      <c r="I239" s="151">
        <v>0.17</v>
      </c>
      <c r="J239" s="151">
        <v>1.0846849999999999</v>
      </c>
    </row>
    <row r="240" spans="1:10" ht="24" customHeight="1" x14ac:dyDescent="0.2">
      <c r="A240" s="147" t="s">
        <v>479</v>
      </c>
      <c r="B240" s="148" t="s">
        <v>684</v>
      </c>
      <c r="C240" s="147" t="s">
        <v>9</v>
      </c>
      <c r="D240" s="147" t="s">
        <v>685</v>
      </c>
      <c r="E240" s="164" t="s">
        <v>482</v>
      </c>
      <c r="F240" s="164"/>
      <c r="G240" s="149" t="s">
        <v>100</v>
      </c>
      <c r="H240" s="150">
        <v>1.3</v>
      </c>
      <c r="I240" s="151">
        <v>346.94</v>
      </c>
      <c r="J240" s="151">
        <v>451.02199999999999</v>
      </c>
    </row>
    <row r="241" spans="1:10" x14ac:dyDescent="0.2">
      <c r="A241" s="152"/>
      <c r="B241" s="152"/>
      <c r="C241" s="152"/>
      <c r="D241" s="152"/>
      <c r="E241" s="152" t="s">
        <v>490</v>
      </c>
      <c r="F241" s="153">
        <v>100.44</v>
      </c>
      <c r="G241" s="152" t="s">
        <v>491</v>
      </c>
      <c r="H241" s="153">
        <v>0</v>
      </c>
      <c r="I241" s="152" t="s">
        <v>492</v>
      </c>
      <c r="J241" s="153">
        <v>100.44</v>
      </c>
    </row>
    <row r="242" spans="1:10" x14ac:dyDescent="0.2">
      <c r="A242" s="152"/>
      <c r="B242" s="152"/>
      <c r="C242" s="152"/>
      <c r="D242" s="152"/>
      <c r="E242" s="152" t="s">
        <v>493</v>
      </c>
      <c r="F242" s="153">
        <v>158.47134</v>
      </c>
      <c r="G242" s="152"/>
      <c r="H242" s="165" t="s">
        <v>494</v>
      </c>
      <c r="I242" s="165"/>
      <c r="J242" s="153">
        <v>711.02</v>
      </c>
    </row>
    <row r="243" spans="1:10" ht="30" customHeight="1" thickBot="1" x14ac:dyDescent="0.25">
      <c r="A243" s="134"/>
      <c r="B243" s="134"/>
      <c r="C243" s="134"/>
      <c r="D243" s="134"/>
      <c r="E243" s="134"/>
      <c r="F243" s="134"/>
      <c r="G243" s="134" t="s">
        <v>495</v>
      </c>
      <c r="H243" s="154">
        <v>0.8</v>
      </c>
      <c r="I243" s="134" t="s">
        <v>496</v>
      </c>
      <c r="J243" s="136">
        <v>568.82000000000005</v>
      </c>
    </row>
    <row r="244" spans="1:10" ht="0.95" customHeight="1" thickTop="1" x14ac:dyDescent="0.2">
      <c r="A244" s="155"/>
      <c r="B244" s="155"/>
      <c r="C244" s="155"/>
      <c r="D244" s="155"/>
      <c r="E244" s="155"/>
      <c r="F244" s="155"/>
      <c r="G244" s="155"/>
      <c r="H244" s="155"/>
      <c r="I244" s="155"/>
      <c r="J244" s="155"/>
    </row>
    <row r="245" spans="1:10" ht="18" customHeight="1" x14ac:dyDescent="0.2">
      <c r="A245" s="52" t="s">
        <v>125</v>
      </c>
      <c r="B245" s="139" t="s">
        <v>56</v>
      </c>
      <c r="C245" s="52" t="s">
        <v>265</v>
      </c>
      <c r="D245" s="52" t="s">
        <v>55</v>
      </c>
      <c r="E245" s="167" t="s">
        <v>467</v>
      </c>
      <c r="F245" s="167"/>
      <c r="G245" s="53" t="s">
        <v>76</v>
      </c>
      <c r="H245" s="139" t="s">
        <v>77</v>
      </c>
      <c r="I245" s="139" t="s">
        <v>266</v>
      </c>
      <c r="J245" s="139" t="s">
        <v>268</v>
      </c>
    </row>
    <row r="246" spans="1:10" ht="36" customHeight="1" x14ac:dyDescent="0.2">
      <c r="A246" s="56" t="s">
        <v>468</v>
      </c>
      <c r="B246" s="58" t="s">
        <v>288</v>
      </c>
      <c r="C246" s="56" t="s">
        <v>289</v>
      </c>
      <c r="D246" s="56" t="s">
        <v>126</v>
      </c>
      <c r="E246" s="168" t="s">
        <v>656</v>
      </c>
      <c r="F246" s="168"/>
      <c r="G246" s="57" t="s">
        <v>8</v>
      </c>
      <c r="H246" s="141">
        <v>1</v>
      </c>
      <c r="I246" s="64">
        <v>58.86</v>
      </c>
      <c r="J246" s="64">
        <v>58.86</v>
      </c>
    </row>
    <row r="247" spans="1:10" ht="24" customHeight="1" x14ac:dyDescent="0.2">
      <c r="A247" s="142" t="s">
        <v>470</v>
      </c>
      <c r="B247" s="143" t="s">
        <v>686</v>
      </c>
      <c r="C247" s="142" t="s">
        <v>2</v>
      </c>
      <c r="D247" s="142" t="s">
        <v>687</v>
      </c>
      <c r="E247" s="163" t="s">
        <v>476</v>
      </c>
      <c r="F247" s="163"/>
      <c r="G247" s="144" t="s">
        <v>5</v>
      </c>
      <c r="H247" s="145">
        <v>0.15</v>
      </c>
      <c r="I247" s="146">
        <v>22.42</v>
      </c>
      <c r="J247" s="146">
        <v>3.363</v>
      </c>
    </row>
    <row r="248" spans="1:10" ht="24" customHeight="1" x14ac:dyDescent="0.2">
      <c r="A248" s="142" t="s">
        <v>470</v>
      </c>
      <c r="B248" s="143" t="s">
        <v>688</v>
      </c>
      <c r="C248" s="142" t="s">
        <v>2</v>
      </c>
      <c r="D248" s="142" t="s">
        <v>689</v>
      </c>
      <c r="E248" s="163" t="s">
        <v>476</v>
      </c>
      <c r="F248" s="163"/>
      <c r="G248" s="144" t="s">
        <v>5</v>
      </c>
      <c r="H248" s="145">
        <v>0.15</v>
      </c>
      <c r="I248" s="146">
        <v>17.28</v>
      </c>
      <c r="J248" s="146">
        <v>2.5920000000000001</v>
      </c>
    </row>
    <row r="249" spans="1:10" ht="24" customHeight="1" x14ac:dyDescent="0.2">
      <c r="A249" s="147" t="s">
        <v>479</v>
      </c>
      <c r="B249" s="148" t="s">
        <v>690</v>
      </c>
      <c r="C249" s="147" t="s">
        <v>2</v>
      </c>
      <c r="D249" s="147" t="s">
        <v>691</v>
      </c>
      <c r="E249" s="164" t="s">
        <v>482</v>
      </c>
      <c r="F249" s="164"/>
      <c r="G249" s="149" t="s">
        <v>8</v>
      </c>
      <c r="H249" s="150">
        <v>1</v>
      </c>
      <c r="I249" s="151">
        <v>52.9</v>
      </c>
      <c r="J249" s="151">
        <v>52.9</v>
      </c>
    </row>
    <row r="250" spans="1:10" x14ac:dyDescent="0.2">
      <c r="A250" s="152"/>
      <c r="B250" s="152"/>
      <c r="C250" s="152"/>
      <c r="D250" s="152"/>
      <c r="E250" s="152" t="s">
        <v>490</v>
      </c>
      <c r="F250" s="153">
        <v>4.51</v>
      </c>
      <c r="G250" s="152" t="s">
        <v>491</v>
      </c>
      <c r="H250" s="153">
        <v>0</v>
      </c>
      <c r="I250" s="152" t="s">
        <v>492</v>
      </c>
      <c r="J250" s="153">
        <v>4.51</v>
      </c>
    </row>
    <row r="251" spans="1:10" x14ac:dyDescent="0.2">
      <c r="A251" s="152"/>
      <c r="B251" s="152"/>
      <c r="C251" s="152"/>
      <c r="D251" s="152"/>
      <c r="E251" s="152" t="s">
        <v>493</v>
      </c>
      <c r="F251" s="153">
        <v>16.881048</v>
      </c>
      <c r="G251" s="152"/>
      <c r="H251" s="165" t="s">
        <v>494</v>
      </c>
      <c r="I251" s="165"/>
      <c r="J251" s="153">
        <v>75.739999999999995</v>
      </c>
    </row>
    <row r="252" spans="1:10" ht="30" customHeight="1" thickBot="1" x14ac:dyDescent="0.25">
      <c r="A252" s="134"/>
      <c r="B252" s="134"/>
      <c r="C252" s="134"/>
      <c r="D252" s="134"/>
      <c r="E252" s="134"/>
      <c r="F252" s="134"/>
      <c r="G252" s="134" t="s">
        <v>495</v>
      </c>
      <c r="H252" s="154">
        <v>3</v>
      </c>
      <c r="I252" s="134" t="s">
        <v>496</v>
      </c>
      <c r="J252" s="136">
        <v>227.22</v>
      </c>
    </row>
    <row r="253" spans="1:10" ht="0.95" customHeight="1" thickTop="1" x14ac:dyDescent="0.2">
      <c r="A253" s="155"/>
      <c r="B253" s="155"/>
      <c r="C253" s="155"/>
      <c r="D253" s="155"/>
      <c r="E253" s="155"/>
      <c r="F253" s="155"/>
      <c r="G253" s="155"/>
      <c r="H253" s="155"/>
      <c r="I253" s="155"/>
      <c r="J253" s="155"/>
    </row>
    <row r="254" spans="1:10" ht="18" customHeight="1" x14ac:dyDescent="0.2">
      <c r="A254" s="52"/>
      <c r="B254" s="139" t="s">
        <v>56</v>
      </c>
      <c r="C254" s="52" t="s">
        <v>265</v>
      </c>
      <c r="D254" s="52" t="s">
        <v>55</v>
      </c>
      <c r="E254" s="167" t="s">
        <v>467</v>
      </c>
      <c r="F254" s="167"/>
      <c r="G254" s="53" t="s">
        <v>76</v>
      </c>
      <c r="H254" s="139" t="s">
        <v>77</v>
      </c>
      <c r="I254" s="139" t="s">
        <v>266</v>
      </c>
      <c r="J254" s="139" t="s">
        <v>268</v>
      </c>
    </row>
    <row r="255" spans="1:10" ht="24" customHeight="1" x14ac:dyDescent="0.2">
      <c r="A255" s="56" t="s">
        <v>479</v>
      </c>
      <c r="B255" s="58" t="s">
        <v>292</v>
      </c>
      <c r="C255" s="56" t="s">
        <v>289</v>
      </c>
      <c r="D255" s="56" t="s">
        <v>187</v>
      </c>
      <c r="E255" s="168" t="s">
        <v>576</v>
      </c>
      <c r="F255" s="168"/>
      <c r="G255" s="57" t="s">
        <v>8</v>
      </c>
      <c r="H255" s="141">
        <v>1</v>
      </c>
      <c r="I255" s="64">
        <v>10.23</v>
      </c>
      <c r="J255" s="64">
        <v>10.23</v>
      </c>
    </row>
    <row r="256" spans="1:10" x14ac:dyDescent="0.2">
      <c r="A256" s="152"/>
      <c r="B256" s="152"/>
      <c r="C256" s="152"/>
      <c r="D256" s="152"/>
      <c r="E256" s="152" t="s">
        <v>490</v>
      </c>
      <c r="F256" s="153">
        <v>0</v>
      </c>
      <c r="G256" s="152" t="s">
        <v>491</v>
      </c>
      <c r="H256" s="153">
        <v>0</v>
      </c>
      <c r="I256" s="152" t="s">
        <v>492</v>
      </c>
      <c r="J256" s="153">
        <v>0</v>
      </c>
    </row>
    <row r="257" spans="1:10" x14ac:dyDescent="0.2">
      <c r="A257" s="152"/>
      <c r="B257" s="152"/>
      <c r="C257" s="152"/>
      <c r="D257" s="152"/>
      <c r="E257" s="152" t="s">
        <v>493</v>
      </c>
      <c r="F257" s="153">
        <v>2.93</v>
      </c>
      <c r="G257" s="152"/>
      <c r="H257" s="165" t="s">
        <v>494</v>
      </c>
      <c r="I257" s="165"/>
      <c r="J257" s="153">
        <v>13.16</v>
      </c>
    </row>
    <row r="258" spans="1:10" ht="30" customHeight="1" thickBot="1" x14ac:dyDescent="0.25">
      <c r="A258" s="134"/>
      <c r="B258" s="134"/>
      <c r="C258" s="134"/>
      <c r="D258" s="134"/>
      <c r="E258" s="134"/>
      <c r="F258" s="134"/>
      <c r="G258" s="134" t="s">
        <v>495</v>
      </c>
      <c r="H258" s="154">
        <v>5</v>
      </c>
      <c r="I258" s="134" t="s">
        <v>496</v>
      </c>
      <c r="J258" s="136">
        <v>65.8</v>
      </c>
    </row>
    <row r="259" spans="1:10" ht="0.95" customHeight="1" thickTop="1" x14ac:dyDescent="0.2">
      <c r="A259" s="155"/>
      <c r="B259" s="155"/>
      <c r="C259" s="155"/>
      <c r="D259" s="155"/>
      <c r="E259" s="155"/>
      <c r="F259" s="155"/>
      <c r="G259" s="155"/>
      <c r="H259" s="155"/>
      <c r="I259" s="155"/>
      <c r="J259" s="155"/>
    </row>
    <row r="260" spans="1:10" ht="18" customHeight="1" x14ac:dyDescent="0.2">
      <c r="A260" s="52"/>
      <c r="B260" s="139" t="s">
        <v>56</v>
      </c>
      <c r="C260" s="52" t="s">
        <v>265</v>
      </c>
      <c r="D260" s="52" t="s">
        <v>55</v>
      </c>
      <c r="E260" s="167" t="s">
        <v>467</v>
      </c>
      <c r="F260" s="167"/>
      <c r="G260" s="53" t="s">
        <v>76</v>
      </c>
      <c r="H260" s="139" t="s">
        <v>77</v>
      </c>
      <c r="I260" s="139" t="s">
        <v>266</v>
      </c>
      <c r="J260" s="139" t="s">
        <v>268</v>
      </c>
    </row>
    <row r="261" spans="1:10" ht="24" customHeight="1" x14ac:dyDescent="0.2">
      <c r="A261" s="56" t="s">
        <v>479</v>
      </c>
      <c r="B261" s="58" t="s">
        <v>293</v>
      </c>
      <c r="C261" s="56" t="s">
        <v>289</v>
      </c>
      <c r="D261" s="56" t="s">
        <v>189</v>
      </c>
      <c r="E261" s="168" t="s">
        <v>576</v>
      </c>
      <c r="F261" s="168"/>
      <c r="G261" s="57" t="s">
        <v>8</v>
      </c>
      <c r="H261" s="141">
        <v>1</v>
      </c>
      <c r="I261" s="64">
        <v>4.5</v>
      </c>
      <c r="J261" s="64">
        <v>4.5</v>
      </c>
    </row>
    <row r="262" spans="1:10" x14ac:dyDescent="0.2">
      <c r="A262" s="152"/>
      <c r="B262" s="152"/>
      <c r="C262" s="152"/>
      <c r="D262" s="152"/>
      <c r="E262" s="152" t="s">
        <v>490</v>
      </c>
      <c r="F262" s="153">
        <v>0</v>
      </c>
      <c r="G262" s="152" t="s">
        <v>491</v>
      </c>
      <c r="H262" s="153">
        <v>0</v>
      </c>
      <c r="I262" s="152" t="s">
        <v>492</v>
      </c>
      <c r="J262" s="153">
        <v>0</v>
      </c>
    </row>
    <row r="263" spans="1:10" x14ac:dyDescent="0.2">
      <c r="A263" s="152"/>
      <c r="B263" s="152"/>
      <c r="C263" s="152"/>
      <c r="D263" s="152"/>
      <c r="E263" s="152" t="s">
        <v>493</v>
      </c>
      <c r="F263" s="153">
        <v>1.29</v>
      </c>
      <c r="G263" s="152"/>
      <c r="H263" s="165" t="s">
        <v>494</v>
      </c>
      <c r="I263" s="165"/>
      <c r="J263" s="153">
        <v>5.79</v>
      </c>
    </row>
    <row r="264" spans="1:10" ht="30" customHeight="1" thickBot="1" x14ac:dyDescent="0.25">
      <c r="A264" s="134"/>
      <c r="B264" s="134"/>
      <c r="C264" s="134"/>
      <c r="D264" s="134"/>
      <c r="E264" s="134"/>
      <c r="F264" s="134"/>
      <c r="G264" s="134" t="s">
        <v>495</v>
      </c>
      <c r="H264" s="154">
        <v>2</v>
      </c>
      <c r="I264" s="134" t="s">
        <v>496</v>
      </c>
      <c r="J264" s="136">
        <v>11.58</v>
      </c>
    </row>
    <row r="265" spans="1:10" ht="0.95" customHeight="1" thickTop="1" x14ac:dyDescent="0.2">
      <c r="A265" s="155"/>
      <c r="B265" s="155"/>
      <c r="C265" s="155"/>
      <c r="D265" s="155"/>
      <c r="E265" s="155"/>
      <c r="F265" s="155"/>
      <c r="G265" s="155"/>
      <c r="H265" s="155"/>
      <c r="I265" s="155"/>
      <c r="J265" s="155"/>
    </row>
    <row r="266" spans="1:10" ht="18" customHeight="1" x14ac:dyDescent="0.2">
      <c r="A266" s="52"/>
      <c r="B266" s="139" t="s">
        <v>56</v>
      </c>
      <c r="C266" s="52" t="s">
        <v>265</v>
      </c>
      <c r="D266" s="52" t="s">
        <v>55</v>
      </c>
      <c r="E266" s="167" t="s">
        <v>467</v>
      </c>
      <c r="F266" s="167"/>
      <c r="G266" s="53" t="s">
        <v>76</v>
      </c>
      <c r="H266" s="139" t="s">
        <v>77</v>
      </c>
      <c r="I266" s="139" t="s">
        <v>266</v>
      </c>
      <c r="J266" s="139" t="s">
        <v>268</v>
      </c>
    </row>
    <row r="267" spans="1:10" ht="24" customHeight="1" x14ac:dyDescent="0.2">
      <c r="A267" s="56" t="s">
        <v>479</v>
      </c>
      <c r="B267" s="58" t="s">
        <v>294</v>
      </c>
      <c r="C267" s="56" t="s">
        <v>289</v>
      </c>
      <c r="D267" s="56" t="s">
        <v>191</v>
      </c>
      <c r="E267" s="168" t="s">
        <v>576</v>
      </c>
      <c r="F267" s="168"/>
      <c r="G267" s="57" t="s">
        <v>8</v>
      </c>
      <c r="H267" s="141">
        <v>1</v>
      </c>
      <c r="I267" s="64">
        <v>29.41</v>
      </c>
      <c r="J267" s="64">
        <v>29.41</v>
      </c>
    </row>
    <row r="268" spans="1:10" x14ac:dyDescent="0.2">
      <c r="A268" s="152"/>
      <c r="B268" s="152"/>
      <c r="C268" s="152"/>
      <c r="D268" s="152"/>
      <c r="E268" s="152" t="s">
        <v>490</v>
      </c>
      <c r="F268" s="153">
        <v>0</v>
      </c>
      <c r="G268" s="152" t="s">
        <v>491</v>
      </c>
      <c r="H268" s="153">
        <v>0</v>
      </c>
      <c r="I268" s="152" t="s">
        <v>492</v>
      </c>
      <c r="J268" s="153">
        <v>0</v>
      </c>
    </row>
    <row r="269" spans="1:10" x14ac:dyDescent="0.2">
      <c r="A269" s="152"/>
      <c r="B269" s="152"/>
      <c r="C269" s="152"/>
      <c r="D269" s="152"/>
      <c r="E269" s="152" t="s">
        <v>493</v>
      </c>
      <c r="F269" s="153">
        <v>8.43</v>
      </c>
      <c r="G269" s="152"/>
      <c r="H269" s="165" t="s">
        <v>494</v>
      </c>
      <c r="I269" s="165"/>
      <c r="J269" s="153">
        <v>37.840000000000003</v>
      </c>
    </row>
    <row r="270" spans="1:10" ht="30" customHeight="1" thickBot="1" x14ac:dyDescent="0.25">
      <c r="A270" s="134"/>
      <c r="B270" s="134"/>
      <c r="C270" s="134"/>
      <c r="D270" s="134"/>
      <c r="E270" s="134"/>
      <c r="F270" s="134"/>
      <c r="G270" s="134" t="s">
        <v>495</v>
      </c>
      <c r="H270" s="154">
        <v>16</v>
      </c>
      <c r="I270" s="134" t="s">
        <v>496</v>
      </c>
      <c r="J270" s="136">
        <v>605.44000000000005</v>
      </c>
    </row>
    <row r="271" spans="1:10" ht="0.95" customHeight="1" thickTop="1" x14ac:dyDescent="0.2">
      <c r="A271" s="155"/>
      <c r="B271" s="155"/>
      <c r="C271" s="155"/>
      <c r="D271" s="155"/>
      <c r="E271" s="155"/>
      <c r="F271" s="155"/>
      <c r="G271" s="155"/>
      <c r="H271" s="155"/>
      <c r="I271" s="155"/>
      <c r="J271" s="155"/>
    </row>
    <row r="272" spans="1:10" ht="18" customHeight="1" x14ac:dyDescent="0.2">
      <c r="A272" s="52"/>
      <c r="B272" s="139" t="s">
        <v>56</v>
      </c>
      <c r="C272" s="52" t="s">
        <v>265</v>
      </c>
      <c r="D272" s="52" t="s">
        <v>55</v>
      </c>
      <c r="E272" s="167" t="s">
        <v>467</v>
      </c>
      <c r="F272" s="167"/>
      <c r="G272" s="53" t="s">
        <v>76</v>
      </c>
      <c r="H272" s="139" t="s">
        <v>77</v>
      </c>
      <c r="I272" s="139" t="s">
        <v>266</v>
      </c>
      <c r="J272" s="139" t="s">
        <v>268</v>
      </c>
    </row>
    <row r="273" spans="1:10" ht="24" customHeight="1" x14ac:dyDescent="0.2">
      <c r="A273" s="56" t="s">
        <v>479</v>
      </c>
      <c r="B273" s="58" t="s">
        <v>295</v>
      </c>
      <c r="C273" s="56" t="s">
        <v>289</v>
      </c>
      <c r="D273" s="56" t="s">
        <v>193</v>
      </c>
      <c r="E273" s="168" t="s">
        <v>576</v>
      </c>
      <c r="F273" s="168"/>
      <c r="G273" s="57" t="s">
        <v>8</v>
      </c>
      <c r="H273" s="141">
        <v>1</v>
      </c>
      <c r="I273" s="64">
        <v>10.25</v>
      </c>
      <c r="J273" s="64">
        <v>10.25</v>
      </c>
    </row>
    <row r="274" spans="1:10" x14ac:dyDescent="0.2">
      <c r="A274" s="152"/>
      <c r="B274" s="152"/>
      <c r="C274" s="152"/>
      <c r="D274" s="152"/>
      <c r="E274" s="152" t="s">
        <v>490</v>
      </c>
      <c r="F274" s="153">
        <v>0</v>
      </c>
      <c r="G274" s="152" t="s">
        <v>491</v>
      </c>
      <c r="H274" s="153">
        <v>0</v>
      </c>
      <c r="I274" s="152" t="s">
        <v>492</v>
      </c>
      <c r="J274" s="153">
        <v>0</v>
      </c>
    </row>
    <row r="275" spans="1:10" x14ac:dyDescent="0.2">
      <c r="A275" s="152"/>
      <c r="B275" s="152"/>
      <c r="C275" s="152"/>
      <c r="D275" s="152"/>
      <c r="E275" s="152" t="s">
        <v>493</v>
      </c>
      <c r="F275" s="153">
        <v>2.94</v>
      </c>
      <c r="G275" s="152"/>
      <c r="H275" s="165" t="s">
        <v>494</v>
      </c>
      <c r="I275" s="165"/>
      <c r="J275" s="153">
        <v>13.19</v>
      </c>
    </row>
    <row r="276" spans="1:10" ht="30" customHeight="1" thickBot="1" x14ac:dyDescent="0.25">
      <c r="A276" s="134"/>
      <c r="B276" s="134"/>
      <c r="C276" s="134"/>
      <c r="D276" s="134"/>
      <c r="E276" s="134"/>
      <c r="F276" s="134"/>
      <c r="G276" s="134" t="s">
        <v>495</v>
      </c>
      <c r="H276" s="154">
        <v>40</v>
      </c>
      <c r="I276" s="134" t="s">
        <v>496</v>
      </c>
      <c r="J276" s="136">
        <v>527.6</v>
      </c>
    </row>
    <row r="277" spans="1:10" ht="0.95" customHeight="1" thickTop="1" x14ac:dyDescent="0.2">
      <c r="A277" s="155"/>
      <c r="B277" s="155"/>
      <c r="C277" s="155"/>
      <c r="D277" s="155"/>
      <c r="E277" s="155"/>
      <c r="F277" s="155"/>
      <c r="G277" s="155"/>
      <c r="H277" s="155"/>
      <c r="I277" s="155"/>
      <c r="J277" s="155"/>
    </row>
    <row r="278" spans="1:10" ht="18" customHeight="1" x14ac:dyDescent="0.2">
      <c r="A278" s="52"/>
      <c r="B278" s="139" t="s">
        <v>56</v>
      </c>
      <c r="C278" s="52" t="s">
        <v>265</v>
      </c>
      <c r="D278" s="52" t="s">
        <v>55</v>
      </c>
      <c r="E278" s="167" t="s">
        <v>467</v>
      </c>
      <c r="F278" s="167"/>
      <c r="G278" s="53" t="s">
        <v>76</v>
      </c>
      <c r="H278" s="139" t="s">
        <v>77</v>
      </c>
      <c r="I278" s="139" t="s">
        <v>266</v>
      </c>
      <c r="J278" s="139" t="s">
        <v>268</v>
      </c>
    </row>
    <row r="279" spans="1:10" ht="24" customHeight="1" x14ac:dyDescent="0.2">
      <c r="A279" s="56" t="s">
        <v>479</v>
      </c>
      <c r="B279" s="58" t="s">
        <v>296</v>
      </c>
      <c r="C279" s="56" t="s">
        <v>289</v>
      </c>
      <c r="D279" s="56" t="s">
        <v>194</v>
      </c>
      <c r="E279" s="168" t="s">
        <v>576</v>
      </c>
      <c r="F279" s="168"/>
      <c r="G279" s="57" t="s">
        <v>8</v>
      </c>
      <c r="H279" s="141">
        <v>1</v>
      </c>
      <c r="I279" s="64">
        <v>18.850000000000001</v>
      </c>
      <c r="J279" s="64">
        <v>18.850000000000001</v>
      </c>
    </row>
    <row r="280" spans="1:10" x14ac:dyDescent="0.2">
      <c r="A280" s="152"/>
      <c r="B280" s="152"/>
      <c r="C280" s="152"/>
      <c r="D280" s="152"/>
      <c r="E280" s="152" t="s">
        <v>490</v>
      </c>
      <c r="F280" s="153">
        <v>0</v>
      </c>
      <c r="G280" s="152" t="s">
        <v>491</v>
      </c>
      <c r="H280" s="153">
        <v>0</v>
      </c>
      <c r="I280" s="152" t="s">
        <v>492</v>
      </c>
      <c r="J280" s="153">
        <v>0</v>
      </c>
    </row>
    <row r="281" spans="1:10" x14ac:dyDescent="0.2">
      <c r="A281" s="152"/>
      <c r="B281" s="152"/>
      <c r="C281" s="152"/>
      <c r="D281" s="152"/>
      <c r="E281" s="152" t="s">
        <v>493</v>
      </c>
      <c r="F281" s="153">
        <v>5.41</v>
      </c>
      <c r="G281" s="152"/>
      <c r="H281" s="165" t="s">
        <v>494</v>
      </c>
      <c r="I281" s="165"/>
      <c r="J281" s="153">
        <v>24.26</v>
      </c>
    </row>
    <row r="282" spans="1:10" ht="30" customHeight="1" thickBot="1" x14ac:dyDescent="0.25">
      <c r="A282" s="134"/>
      <c r="B282" s="134"/>
      <c r="C282" s="134"/>
      <c r="D282" s="134"/>
      <c r="E282" s="134"/>
      <c r="F282" s="134"/>
      <c r="G282" s="134" t="s">
        <v>495</v>
      </c>
      <c r="H282" s="154">
        <v>128</v>
      </c>
      <c r="I282" s="134" t="s">
        <v>496</v>
      </c>
      <c r="J282" s="136">
        <v>3105.28</v>
      </c>
    </row>
    <row r="283" spans="1:10" ht="0.95" customHeight="1" thickTop="1" x14ac:dyDescent="0.2">
      <c r="A283" s="155"/>
      <c r="B283" s="155"/>
      <c r="C283" s="155"/>
      <c r="D283" s="155"/>
      <c r="E283" s="155"/>
      <c r="F283" s="155"/>
      <c r="G283" s="155"/>
      <c r="H283" s="155"/>
      <c r="I283" s="155"/>
      <c r="J283" s="155"/>
    </row>
    <row r="284" spans="1:10" ht="18" customHeight="1" x14ac:dyDescent="0.2">
      <c r="A284" s="52"/>
      <c r="B284" s="139" t="s">
        <v>56</v>
      </c>
      <c r="C284" s="52" t="s">
        <v>265</v>
      </c>
      <c r="D284" s="52" t="s">
        <v>55</v>
      </c>
      <c r="E284" s="167" t="s">
        <v>467</v>
      </c>
      <c r="F284" s="167"/>
      <c r="G284" s="53" t="s">
        <v>76</v>
      </c>
      <c r="H284" s="139" t="s">
        <v>77</v>
      </c>
      <c r="I284" s="139" t="s">
        <v>266</v>
      </c>
      <c r="J284" s="139" t="s">
        <v>268</v>
      </c>
    </row>
    <row r="285" spans="1:10" ht="36" customHeight="1" x14ac:dyDescent="0.2">
      <c r="A285" s="56" t="s">
        <v>479</v>
      </c>
      <c r="B285" s="58" t="s">
        <v>409</v>
      </c>
      <c r="C285" s="56" t="s">
        <v>289</v>
      </c>
      <c r="D285" s="56" t="s">
        <v>410</v>
      </c>
      <c r="E285" s="168" t="s">
        <v>482</v>
      </c>
      <c r="F285" s="168"/>
      <c r="G285" s="57" t="s">
        <v>411</v>
      </c>
      <c r="H285" s="141">
        <v>1</v>
      </c>
      <c r="I285" s="64">
        <v>376.43</v>
      </c>
      <c r="J285" s="64">
        <v>376.43</v>
      </c>
    </row>
    <row r="286" spans="1:10" x14ac:dyDescent="0.2">
      <c r="A286" s="152"/>
      <c r="B286" s="152"/>
      <c r="C286" s="152"/>
      <c r="D286" s="152"/>
      <c r="E286" s="152" t="s">
        <v>490</v>
      </c>
      <c r="F286" s="153">
        <v>0</v>
      </c>
      <c r="G286" s="152" t="s">
        <v>491</v>
      </c>
      <c r="H286" s="153">
        <v>0</v>
      </c>
      <c r="I286" s="152" t="s">
        <v>492</v>
      </c>
      <c r="J286" s="153">
        <v>0</v>
      </c>
    </row>
    <row r="287" spans="1:10" x14ac:dyDescent="0.2">
      <c r="A287" s="152"/>
      <c r="B287" s="152"/>
      <c r="C287" s="152"/>
      <c r="D287" s="152"/>
      <c r="E287" s="152" t="s">
        <v>493</v>
      </c>
      <c r="F287" s="153">
        <v>107.96</v>
      </c>
      <c r="G287" s="152"/>
      <c r="H287" s="165" t="s">
        <v>494</v>
      </c>
      <c r="I287" s="165"/>
      <c r="J287" s="153">
        <v>484.39</v>
      </c>
    </row>
    <row r="288" spans="1:10" ht="30" customHeight="1" thickBot="1" x14ac:dyDescent="0.25">
      <c r="A288" s="134"/>
      <c r="B288" s="134"/>
      <c r="C288" s="134"/>
      <c r="D288" s="134"/>
      <c r="E288" s="134"/>
      <c r="F288" s="134"/>
      <c r="G288" s="134" t="s">
        <v>495</v>
      </c>
      <c r="H288" s="154">
        <v>2</v>
      </c>
      <c r="I288" s="134" t="s">
        <v>496</v>
      </c>
      <c r="J288" s="136">
        <v>968.78</v>
      </c>
    </row>
    <row r="289" spans="1:10" ht="0.95" customHeight="1" thickTop="1" x14ac:dyDescent="0.2">
      <c r="A289" s="155"/>
      <c r="B289" s="155"/>
      <c r="C289" s="155"/>
      <c r="D289" s="155"/>
      <c r="E289" s="155"/>
      <c r="F289" s="155"/>
      <c r="G289" s="155"/>
      <c r="H289" s="155"/>
      <c r="I289" s="155"/>
      <c r="J289" s="155"/>
    </row>
    <row r="290" spans="1:10" ht="18" customHeight="1" x14ac:dyDescent="0.2">
      <c r="A290" s="52"/>
      <c r="B290" s="139" t="s">
        <v>56</v>
      </c>
      <c r="C290" s="52" t="s">
        <v>265</v>
      </c>
      <c r="D290" s="52" t="s">
        <v>55</v>
      </c>
      <c r="E290" s="167" t="s">
        <v>467</v>
      </c>
      <c r="F290" s="167"/>
      <c r="G290" s="53" t="s">
        <v>76</v>
      </c>
      <c r="H290" s="139" t="s">
        <v>77</v>
      </c>
      <c r="I290" s="139" t="s">
        <v>266</v>
      </c>
      <c r="J290" s="139" t="s">
        <v>268</v>
      </c>
    </row>
    <row r="291" spans="1:10" ht="36" customHeight="1" x14ac:dyDescent="0.2">
      <c r="A291" s="56" t="s">
        <v>479</v>
      </c>
      <c r="B291" s="58" t="s">
        <v>412</v>
      </c>
      <c r="C291" s="56" t="s">
        <v>289</v>
      </c>
      <c r="D291" s="56" t="s">
        <v>413</v>
      </c>
      <c r="E291" s="168" t="s">
        <v>482</v>
      </c>
      <c r="F291" s="168"/>
      <c r="G291" s="57" t="s">
        <v>411</v>
      </c>
      <c r="H291" s="141">
        <v>1</v>
      </c>
      <c r="I291" s="64">
        <v>4229.28</v>
      </c>
      <c r="J291" s="64">
        <v>4229.28</v>
      </c>
    </row>
    <row r="292" spans="1:10" x14ac:dyDescent="0.2">
      <c r="A292" s="152"/>
      <c r="B292" s="152"/>
      <c r="C292" s="152"/>
      <c r="D292" s="152"/>
      <c r="E292" s="152" t="s">
        <v>490</v>
      </c>
      <c r="F292" s="153">
        <v>0</v>
      </c>
      <c r="G292" s="152" t="s">
        <v>491</v>
      </c>
      <c r="H292" s="153">
        <v>0</v>
      </c>
      <c r="I292" s="152" t="s">
        <v>492</v>
      </c>
      <c r="J292" s="153">
        <v>0</v>
      </c>
    </row>
    <row r="293" spans="1:10" x14ac:dyDescent="0.2">
      <c r="A293" s="152"/>
      <c r="B293" s="152"/>
      <c r="C293" s="152"/>
      <c r="D293" s="152"/>
      <c r="E293" s="152" t="s">
        <v>493</v>
      </c>
      <c r="F293" s="153">
        <v>1212.96</v>
      </c>
      <c r="G293" s="152"/>
      <c r="H293" s="165" t="s">
        <v>494</v>
      </c>
      <c r="I293" s="165"/>
      <c r="J293" s="153">
        <v>5442.24</v>
      </c>
    </row>
    <row r="294" spans="1:10" ht="30" customHeight="1" thickBot="1" x14ac:dyDescent="0.25">
      <c r="A294" s="134"/>
      <c r="B294" s="134"/>
      <c r="C294" s="134"/>
      <c r="D294" s="134"/>
      <c r="E294" s="134"/>
      <c r="F294" s="134"/>
      <c r="G294" s="134" t="s">
        <v>495</v>
      </c>
      <c r="H294" s="154">
        <v>1</v>
      </c>
      <c r="I294" s="134" t="s">
        <v>496</v>
      </c>
      <c r="J294" s="136">
        <v>5442.24</v>
      </c>
    </row>
    <row r="295" spans="1:10" ht="0.95" customHeight="1" thickTop="1" x14ac:dyDescent="0.2">
      <c r="A295" s="155"/>
      <c r="B295" s="155"/>
      <c r="C295" s="155"/>
      <c r="D295" s="155"/>
      <c r="E295" s="155"/>
      <c r="F295" s="155"/>
      <c r="G295" s="155"/>
      <c r="H295" s="155"/>
      <c r="I295" s="155"/>
      <c r="J295" s="155"/>
    </row>
    <row r="296" spans="1:10" ht="18" customHeight="1" x14ac:dyDescent="0.2">
      <c r="A296" s="52"/>
      <c r="B296" s="139" t="s">
        <v>56</v>
      </c>
      <c r="C296" s="52" t="s">
        <v>265</v>
      </c>
      <c r="D296" s="52" t="s">
        <v>55</v>
      </c>
      <c r="E296" s="167" t="s">
        <v>467</v>
      </c>
      <c r="F296" s="167"/>
      <c r="G296" s="53" t="s">
        <v>76</v>
      </c>
      <c r="H296" s="139" t="s">
        <v>77</v>
      </c>
      <c r="I296" s="139" t="s">
        <v>266</v>
      </c>
      <c r="J296" s="139" t="s">
        <v>268</v>
      </c>
    </row>
    <row r="297" spans="1:10" ht="36" customHeight="1" x14ac:dyDescent="0.2">
      <c r="A297" s="56" t="s">
        <v>479</v>
      </c>
      <c r="B297" s="58" t="s">
        <v>414</v>
      </c>
      <c r="C297" s="56" t="s">
        <v>289</v>
      </c>
      <c r="D297" s="56" t="s">
        <v>415</v>
      </c>
      <c r="E297" s="168" t="s">
        <v>482</v>
      </c>
      <c r="F297" s="168"/>
      <c r="G297" s="57" t="s">
        <v>411</v>
      </c>
      <c r="H297" s="141">
        <v>1</v>
      </c>
      <c r="I297" s="64">
        <v>2737.37</v>
      </c>
      <c r="J297" s="64">
        <v>2737.37</v>
      </c>
    </row>
    <row r="298" spans="1:10" x14ac:dyDescent="0.2">
      <c r="A298" s="152"/>
      <c r="B298" s="152"/>
      <c r="C298" s="152"/>
      <c r="D298" s="152"/>
      <c r="E298" s="152" t="s">
        <v>490</v>
      </c>
      <c r="F298" s="153">
        <v>0</v>
      </c>
      <c r="G298" s="152" t="s">
        <v>491</v>
      </c>
      <c r="H298" s="153">
        <v>0</v>
      </c>
      <c r="I298" s="152" t="s">
        <v>492</v>
      </c>
      <c r="J298" s="153">
        <v>0</v>
      </c>
    </row>
    <row r="299" spans="1:10" x14ac:dyDescent="0.2">
      <c r="A299" s="152"/>
      <c r="B299" s="152"/>
      <c r="C299" s="152"/>
      <c r="D299" s="152"/>
      <c r="E299" s="152" t="s">
        <v>493</v>
      </c>
      <c r="F299" s="153">
        <v>785.08</v>
      </c>
      <c r="G299" s="152"/>
      <c r="H299" s="165" t="s">
        <v>494</v>
      </c>
      <c r="I299" s="165"/>
      <c r="J299" s="153">
        <v>3522.45</v>
      </c>
    </row>
    <row r="300" spans="1:10" ht="30" customHeight="1" thickBot="1" x14ac:dyDescent="0.25">
      <c r="A300" s="134"/>
      <c r="B300" s="134"/>
      <c r="C300" s="134"/>
      <c r="D300" s="134"/>
      <c r="E300" s="134"/>
      <c r="F300" s="134"/>
      <c r="G300" s="134" t="s">
        <v>495</v>
      </c>
      <c r="H300" s="154">
        <v>1</v>
      </c>
      <c r="I300" s="134" t="s">
        <v>496</v>
      </c>
      <c r="J300" s="136">
        <v>3522.45</v>
      </c>
    </row>
    <row r="301" spans="1:10" ht="0.95" customHeight="1" thickTop="1" x14ac:dyDescent="0.2">
      <c r="A301" s="155"/>
      <c r="B301" s="155"/>
      <c r="C301" s="155"/>
      <c r="D301" s="155"/>
      <c r="E301" s="155"/>
      <c r="F301" s="155"/>
      <c r="G301" s="155"/>
      <c r="H301" s="155"/>
      <c r="I301" s="155"/>
      <c r="J301" s="155"/>
    </row>
    <row r="302" spans="1:10" ht="18" customHeight="1" x14ac:dyDescent="0.2">
      <c r="A302" s="52"/>
      <c r="B302" s="139" t="s">
        <v>56</v>
      </c>
      <c r="C302" s="52" t="s">
        <v>265</v>
      </c>
      <c r="D302" s="52" t="s">
        <v>55</v>
      </c>
      <c r="E302" s="167" t="s">
        <v>467</v>
      </c>
      <c r="F302" s="167"/>
      <c r="G302" s="53" t="s">
        <v>76</v>
      </c>
      <c r="H302" s="139" t="s">
        <v>77</v>
      </c>
      <c r="I302" s="139" t="s">
        <v>266</v>
      </c>
      <c r="J302" s="139" t="s">
        <v>268</v>
      </c>
    </row>
    <row r="303" spans="1:10" ht="24" customHeight="1" x14ac:dyDescent="0.2">
      <c r="A303" s="56" t="s">
        <v>479</v>
      </c>
      <c r="B303" s="58" t="s">
        <v>291</v>
      </c>
      <c r="C303" s="56" t="s">
        <v>2</v>
      </c>
      <c r="D303" s="56" t="s">
        <v>132</v>
      </c>
      <c r="E303" s="168" t="s">
        <v>482</v>
      </c>
      <c r="F303" s="168"/>
      <c r="G303" s="57" t="s">
        <v>6</v>
      </c>
      <c r="H303" s="141">
        <v>1</v>
      </c>
      <c r="I303" s="64">
        <v>147.46</v>
      </c>
      <c r="J303" s="64">
        <v>147.46</v>
      </c>
    </row>
    <row r="304" spans="1:10" x14ac:dyDescent="0.2">
      <c r="A304" s="152"/>
      <c r="B304" s="152"/>
      <c r="C304" s="152"/>
      <c r="D304" s="152"/>
      <c r="E304" s="152" t="s">
        <v>490</v>
      </c>
      <c r="F304" s="153">
        <v>0</v>
      </c>
      <c r="G304" s="152" t="s">
        <v>491</v>
      </c>
      <c r="H304" s="153">
        <v>0</v>
      </c>
      <c r="I304" s="152" t="s">
        <v>492</v>
      </c>
      <c r="J304" s="153">
        <v>0</v>
      </c>
    </row>
    <row r="305" spans="1:10" x14ac:dyDescent="0.2">
      <c r="A305" s="152"/>
      <c r="B305" s="152"/>
      <c r="C305" s="152"/>
      <c r="D305" s="152"/>
      <c r="E305" s="152" t="s">
        <v>493</v>
      </c>
      <c r="F305" s="153">
        <v>42.29</v>
      </c>
      <c r="G305" s="152"/>
      <c r="H305" s="165" t="s">
        <v>494</v>
      </c>
      <c r="I305" s="165"/>
      <c r="J305" s="153">
        <v>189.75</v>
      </c>
    </row>
    <row r="306" spans="1:10" ht="30" customHeight="1" thickBot="1" x14ac:dyDescent="0.25">
      <c r="A306" s="134"/>
      <c r="B306" s="134"/>
      <c r="C306" s="134"/>
      <c r="D306" s="134"/>
      <c r="E306" s="134"/>
      <c r="F306" s="134"/>
      <c r="G306" s="134" t="s">
        <v>495</v>
      </c>
      <c r="H306" s="154">
        <v>2090</v>
      </c>
      <c r="I306" s="134" t="s">
        <v>496</v>
      </c>
      <c r="J306" s="136">
        <v>396577.5</v>
      </c>
    </row>
    <row r="307" spans="1:10" ht="0.95" customHeight="1" thickTop="1" x14ac:dyDescent="0.2">
      <c r="A307" s="155"/>
      <c r="B307" s="155"/>
      <c r="C307" s="155"/>
      <c r="D307" s="155"/>
      <c r="E307" s="155"/>
      <c r="F307" s="155"/>
      <c r="G307" s="155"/>
      <c r="H307" s="155"/>
      <c r="I307" s="155"/>
      <c r="J307" s="155"/>
    </row>
    <row r="308" spans="1:10" ht="18" customHeight="1" x14ac:dyDescent="0.2">
      <c r="A308" s="52"/>
      <c r="B308" s="139" t="s">
        <v>56</v>
      </c>
      <c r="C308" s="52" t="s">
        <v>265</v>
      </c>
      <c r="D308" s="52" t="s">
        <v>55</v>
      </c>
      <c r="E308" s="167" t="s">
        <v>467</v>
      </c>
      <c r="F308" s="167"/>
      <c r="G308" s="53" t="s">
        <v>76</v>
      </c>
      <c r="H308" s="139" t="s">
        <v>77</v>
      </c>
      <c r="I308" s="139" t="s">
        <v>266</v>
      </c>
      <c r="J308" s="139" t="s">
        <v>268</v>
      </c>
    </row>
    <row r="309" spans="1:10" ht="48" customHeight="1" x14ac:dyDescent="0.2">
      <c r="A309" s="56" t="s">
        <v>479</v>
      </c>
      <c r="B309" s="58" t="s">
        <v>416</v>
      </c>
      <c r="C309" s="56" t="s">
        <v>289</v>
      </c>
      <c r="D309" s="56" t="s">
        <v>417</v>
      </c>
      <c r="E309" s="168" t="s">
        <v>482</v>
      </c>
      <c r="F309" s="168"/>
      <c r="G309" s="57" t="s">
        <v>411</v>
      </c>
      <c r="H309" s="141">
        <v>1</v>
      </c>
      <c r="I309" s="64">
        <v>1593.49</v>
      </c>
      <c r="J309" s="64">
        <v>1593.49</v>
      </c>
    </row>
    <row r="310" spans="1:10" x14ac:dyDescent="0.2">
      <c r="A310" s="152"/>
      <c r="B310" s="152"/>
      <c r="C310" s="152"/>
      <c r="D310" s="152"/>
      <c r="E310" s="152" t="s">
        <v>490</v>
      </c>
      <c r="F310" s="153">
        <v>0</v>
      </c>
      <c r="G310" s="152" t="s">
        <v>491</v>
      </c>
      <c r="H310" s="153">
        <v>0</v>
      </c>
      <c r="I310" s="152" t="s">
        <v>492</v>
      </c>
      <c r="J310" s="153">
        <v>0</v>
      </c>
    </row>
    <row r="311" spans="1:10" x14ac:dyDescent="0.2">
      <c r="A311" s="152"/>
      <c r="B311" s="152"/>
      <c r="C311" s="152"/>
      <c r="D311" s="152"/>
      <c r="E311" s="152" t="s">
        <v>493</v>
      </c>
      <c r="F311" s="153">
        <v>457.01</v>
      </c>
      <c r="G311" s="152"/>
      <c r="H311" s="165" t="s">
        <v>494</v>
      </c>
      <c r="I311" s="165"/>
      <c r="J311" s="153">
        <v>2050.5</v>
      </c>
    </row>
    <row r="312" spans="1:10" ht="30" customHeight="1" thickBot="1" x14ac:dyDescent="0.25">
      <c r="A312" s="134"/>
      <c r="B312" s="134"/>
      <c r="C312" s="134"/>
      <c r="D312" s="134"/>
      <c r="E312" s="134"/>
      <c r="F312" s="134"/>
      <c r="G312" s="134" t="s">
        <v>495</v>
      </c>
      <c r="H312" s="154">
        <v>1</v>
      </c>
      <c r="I312" s="134" t="s">
        <v>496</v>
      </c>
      <c r="J312" s="136">
        <v>2050.5</v>
      </c>
    </row>
    <row r="313" spans="1:10" ht="0.95" customHeight="1" thickTop="1" x14ac:dyDescent="0.2">
      <c r="A313" s="155"/>
      <c r="B313" s="155"/>
      <c r="C313" s="155"/>
      <c r="D313" s="155"/>
      <c r="E313" s="155"/>
      <c r="F313" s="155"/>
      <c r="G313" s="155"/>
      <c r="H313" s="155"/>
      <c r="I313" s="155"/>
      <c r="J313" s="155"/>
    </row>
    <row r="314" spans="1:10" ht="18" customHeight="1" x14ac:dyDescent="0.2">
      <c r="A314" s="52"/>
      <c r="B314" s="139" t="s">
        <v>56</v>
      </c>
      <c r="C314" s="52" t="s">
        <v>265</v>
      </c>
      <c r="D314" s="52" t="s">
        <v>55</v>
      </c>
      <c r="E314" s="167" t="s">
        <v>467</v>
      </c>
      <c r="F314" s="167"/>
      <c r="G314" s="53" t="s">
        <v>76</v>
      </c>
      <c r="H314" s="139" t="s">
        <v>77</v>
      </c>
      <c r="I314" s="139" t="s">
        <v>266</v>
      </c>
      <c r="J314" s="139" t="s">
        <v>268</v>
      </c>
    </row>
    <row r="315" spans="1:10" ht="36" customHeight="1" x14ac:dyDescent="0.2">
      <c r="A315" s="56" t="s">
        <v>479</v>
      </c>
      <c r="B315" s="58" t="s">
        <v>418</v>
      </c>
      <c r="C315" s="56" t="s">
        <v>289</v>
      </c>
      <c r="D315" s="56" t="s">
        <v>419</v>
      </c>
      <c r="E315" s="168" t="s">
        <v>482</v>
      </c>
      <c r="F315" s="168"/>
      <c r="G315" s="57" t="s">
        <v>411</v>
      </c>
      <c r="H315" s="141">
        <v>1</v>
      </c>
      <c r="I315" s="64">
        <v>1725.02</v>
      </c>
      <c r="J315" s="64">
        <v>1725.02</v>
      </c>
    </row>
    <row r="316" spans="1:10" x14ac:dyDescent="0.2">
      <c r="A316" s="152"/>
      <c r="B316" s="152"/>
      <c r="C316" s="152"/>
      <c r="D316" s="152"/>
      <c r="E316" s="152" t="s">
        <v>490</v>
      </c>
      <c r="F316" s="153">
        <v>0</v>
      </c>
      <c r="G316" s="152" t="s">
        <v>491</v>
      </c>
      <c r="H316" s="153">
        <v>0</v>
      </c>
      <c r="I316" s="152" t="s">
        <v>492</v>
      </c>
      <c r="J316" s="153">
        <v>0</v>
      </c>
    </row>
    <row r="317" spans="1:10" x14ac:dyDescent="0.2">
      <c r="A317" s="152"/>
      <c r="B317" s="152"/>
      <c r="C317" s="152"/>
      <c r="D317" s="152"/>
      <c r="E317" s="152" t="s">
        <v>493</v>
      </c>
      <c r="F317" s="153">
        <v>494.74</v>
      </c>
      <c r="G317" s="152"/>
      <c r="H317" s="165" t="s">
        <v>494</v>
      </c>
      <c r="I317" s="165"/>
      <c r="J317" s="153">
        <v>2219.7600000000002</v>
      </c>
    </row>
    <row r="318" spans="1:10" ht="30" customHeight="1" thickBot="1" x14ac:dyDescent="0.25">
      <c r="A318" s="134"/>
      <c r="B318" s="134"/>
      <c r="C318" s="134"/>
      <c r="D318" s="134"/>
      <c r="E318" s="134"/>
      <c r="F318" s="134"/>
      <c r="G318" s="134" t="s">
        <v>495</v>
      </c>
      <c r="H318" s="154">
        <v>1</v>
      </c>
      <c r="I318" s="134" t="s">
        <v>496</v>
      </c>
      <c r="J318" s="136">
        <v>2219.7600000000002</v>
      </c>
    </row>
    <row r="319" spans="1:10" ht="0.95" customHeight="1" thickTop="1" x14ac:dyDescent="0.2">
      <c r="A319" s="155"/>
      <c r="B319" s="155"/>
      <c r="C319" s="155"/>
      <c r="D319" s="155"/>
      <c r="E319" s="155"/>
      <c r="F319" s="155"/>
      <c r="G319" s="155"/>
      <c r="H319" s="155"/>
      <c r="I319" s="155"/>
      <c r="J319" s="155"/>
    </row>
    <row r="320" spans="1:10" ht="18" customHeight="1" x14ac:dyDescent="0.2">
      <c r="A320" s="52"/>
      <c r="B320" s="139" t="s">
        <v>56</v>
      </c>
      <c r="C320" s="52" t="s">
        <v>265</v>
      </c>
      <c r="D320" s="52" t="s">
        <v>55</v>
      </c>
      <c r="E320" s="167" t="s">
        <v>467</v>
      </c>
      <c r="F320" s="167"/>
      <c r="G320" s="53" t="s">
        <v>76</v>
      </c>
      <c r="H320" s="139" t="s">
        <v>77</v>
      </c>
      <c r="I320" s="139" t="s">
        <v>266</v>
      </c>
      <c r="J320" s="139" t="s">
        <v>268</v>
      </c>
    </row>
    <row r="321" spans="1:10" ht="36" customHeight="1" x14ac:dyDescent="0.2">
      <c r="A321" s="56" t="s">
        <v>479</v>
      </c>
      <c r="B321" s="58" t="s">
        <v>420</v>
      </c>
      <c r="C321" s="56" t="s">
        <v>289</v>
      </c>
      <c r="D321" s="56" t="s">
        <v>421</v>
      </c>
      <c r="E321" s="168" t="s">
        <v>482</v>
      </c>
      <c r="F321" s="168"/>
      <c r="G321" s="57" t="s">
        <v>411</v>
      </c>
      <c r="H321" s="141">
        <v>1</v>
      </c>
      <c r="I321" s="64">
        <v>747.05</v>
      </c>
      <c r="J321" s="64">
        <v>747.05</v>
      </c>
    </row>
    <row r="322" spans="1:10" x14ac:dyDescent="0.2">
      <c r="A322" s="152"/>
      <c r="B322" s="152"/>
      <c r="C322" s="152"/>
      <c r="D322" s="152"/>
      <c r="E322" s="152" t="s">
        <v>490</v>
      </c>
      <c r="F322" s="153">
        <v>0</v>
      </c>
      <c r="G322" s="152" t="s">
        <v>491</v>
      </c>
      <c r="H322" s="153">
        <v>0</v>
      </c>
      <c r="I322" s="152" t="s">
        <v>492</v>
      </c>
      <c r="J322" s="153">
        <v>0</v>
      </c>
    </row>
    <row r="323" spans="1:10" x14ac:dyDescent="0.2">
      <c r="A323" s="152"/>
      <c r="B323" s="152"/>
      <c r="C323" s="152"/>
      <c r="D323" s="152"/>
      <c r="E323" s="152" t="s">
        <v>493</v>
      </c>
      <c r="F323" s="153">
        <v>214.25</v>
      </c>
      <c r="G323" s="152"/>
      <c r="H323" s="165" t="s">
        <v>494</v>
      </c>
      <c r="I323" s="165"/>
      <c r="J323" s="153">
        <v>961.3</v>
      </c>
    </row>
    <row r="324" spans="1:10" ht="30" customHeight="1" thickBot="1" x14ac:dyDescent="0.25">
      <c r="A324" s="134"/>
      <c r="B324" s="134"/>
      <c r="C324" s="134"/>
      <c r="D324" s="134"/>
      <c r="E324" s="134"/>
      <c r="F324" s="134"/>
      <c r="G324" s="134" t="s">
        <v>495</v>
      </c>
      <c r="H324" s="154">
        <v>1</v>
      </c>
      <c r="I324" s="134" t="s">
        <v>496</v>
      </c>
      <c r="J324" s="136">
        <v>961.3</v>
      </c>
    </row>
    <row r="325" spans="1:10" ht="0.95" customHeight="1" thickTop="1" x14ac:dyDescent="0.2">
      <c r="A325" s="155"/>
      <c r="B325" s="155"/>
      <c r="C325" s="155"/>
      <c r="D325" s="155"/>
      <c r="E325" s="155"/>
      <c r="F325" s="155"/>
      <c r="G325" s="155"/>
      <c r="H325" s="155"/>
      <c r="I325" s="155"/>
      <c r="J325" s="155"/>
    </row>
    <row r="326" spans="1:10" ht="18" customHeight="1" x14ac:dyDescent="0.2">
      <c r="A326" s="52"/>
      <c r="B326" s="139" t="s">
        <v>56</v>
      </c>
      <c r="C326" s="52" t="s">
        <v>265</v>
      </c>
      <c r="D326" s="52" t="s">
        <v>55</v>
      </c>
      <c r="E326" s="167" t="s">
        <v>467</v>
      </c>
      <c r="F326" s="167"/>
      <c r="G326" s="53" t="s">
        <v>76</v>
      </c>
      <c r="H326" s="139" t="s">
        <v>77</v>
      </c>
      <c r="I326" s="139" t="s">
        <v>266</v>
      </c>
      <c r="J326" s="139" t="s">
        <v>268</v>
      </c>
    </row>
    <row r="327" spans="1:10" ht="48" customHeight="1" x14ac:dyDescent="0.2">
      <c r="A327" s="56" t="s">
        <v>479</v>
      </c>
      <c r="B327" s="58" t="s">
        <v>422</v>
      </c>
      <c r="C327" s="56" t="s">
        <v>289</v>
      </c>
      <c r="D327" s="56" t="s">
        <v>423</v>
      </c>
      <c r="E327" s="168" t="s">
        <v>482</v>
      </c>
      <c r="F327" s="168"/>
      <c r="G327" s="57" t="s">
        <v>411</v>
      </c>
      <c r="H327" s="141">
        <v>1</v>
      </c>
      <c r="I327" s="64">
        <v>458.77</v>
      </c>
      <c r="J327" s="64">
        <v>458.77</v>
      </c>
    </row>
    <row r="328" spans="1:10" x14ac:dyDescent="0.2">
      <c r="A328" s="152"/>
      <c r="B328" s="152"/>
      <c r="C328" s="152"/>
      <c r="D328" s="152"/>
      <c r="E328" s="152" t="s">
        <v>490</v>
      </c>
      <c r="F328" s="153">
        <v>0</v>
      </c>
      <c r="G328" s="152" t="s">
        <v>491</v>
      </c>
      <c r="H328" s="153">
        <v>0</v>
      </c>
      <c r="I328" s="152" t="s">
        <v>492</v>
      </c>
      <c r="J328" s="153">
        <v>0</v>
      </c>
    </row>
    <row r="329" spans="1:10" x14ac:dyDescent="0.2">
      <c r="A329" s="152"/>
      <c r="B329" s="152"/>
      <c r="C329" s="152"/>
      <c r="D329" s="152"/>
      <c r="E329" s="152" t="s">
        <v>493</v>
      </c>
      <c r="F329" s="153">
        <v>131.58000000000001</v>
      </c>
      <c r="G329" s="152"/>
      <c r="H329" s="165" t="s">
        <v>494</v>
      </c>
      <c r="I329" s="165"/>
      <c r="J329" s="153">
        <v>590.35</v>
      </c>
    </row>
    <row r="330" spans="1:10" ht="30" customHeight="1" thickBot="1" x14ac:dyDescent="0.25">
      <c r="A330" s="134"/>
      <c r="B330" s="134"/>
      <c r="C330" s="134"/>
      <c r="D330" s="134"/>
      <c r="E330" s="134"/>
      <c r="F330" s="134"/>
      <c r="G330" s="134" t="s">
        <v>495</v>
      </c>
      <c r="H330" s="154">
        <v>1</v>
      </c>
      <c r="I330" s="134" t="s">
        <v>496</v>
      </c>
      <c r="J330" s="136">
        <v>590.35</v>
      </c>
    </row>
    <row r="331" spans="1:10" ht="0.95" customHeight="1" thickTop="1" x14ac:dyDescent="0.2">
      <c r="A331" s="155"/>
      <c r="B331" s="155"/>
      <c r="C331" s="155"/>
      <c r="D331" s="155"/>
      <c r="E331" s="155"/>
      <c r="F331" s="155"/>
      <c r="G331" s="155"/>
      <c r="H331" s="155"/>
      <c r="I331" s="155"/>
      <c r="J331" s="155"/>
    </row>
    <row r="332" spans="1:10" ht="18" customHeight="1" x14ac:dyDescent="0.2">
      <c r="A332" s="52"/>
      <c r="B332" s="139" t="s">
        <v>56</v>
      </c>
      <c r="C332" s="52" t="s">
        <v>265</v>
      </c>
      <c r="D332" s="52" t="s">
        <v>55</v>
      </c>
      <c r="E332" s="167" t="s">
        <v>467</v>
      </c>
      <c r="F332" s="167"/>
      <c r="G332" s="53" t="s">
        <v>76</v>
      </c>
      <c r="H332" s="139" t="s">
        <v>77</v>
      </c>
      <c r="I332" s="139" t="s">
        <v>266</v>
      </c>
      <c r="J332" s="139" t="s">
        <v>268</v>
      </c>
    </row>
    <row r="333" spans="1:10" ht="36" customHeight="1" x14ac:dyDescent="0.2">
      <c r="A333" s="56" t="s">
        <v>479</v>
      </c>
      <c r="B333" s="58" t="s">
        <v>424</v>
      </c>
      <c r="C333" s="56" t="s">
        <v>289</v>
      </c>
      <c r="D333" s="56" t="s">
        <v>425</v>
      </c>
      <c r="E333" s="168" t="s">
        <v>482</v>
      </c>
      <c r="F333" s="168"/>
      <c r="G333" s="57" t="s">
        <v>411</v>
      </c>
      <c r="H333" s="141">
        <v>1</v>
      </c>
      <c r="I333" s="64">
        <v>3622.72</v>
      </c>
      <c r="J333" s="64">
        <v>3622.72</v>
      </c>
    </row>
    <row r="334" spans="1:10" x14ac:dyDescent="0.2">
      <c r="A334" s="152"/>
      <c r="B334" s="152"/>
      <c r="C334" s="152"/>
      <c r="D334" s="152"/>
      <c r="E334" s="152" t="s">
        <v>490</v>
      </c>
      <c r="F334" s="153">
        <v>0</v>
      </c>
      <c r="G334" s="152" t="s">
        <v>491</v>
      </c>
      <c r="H334" s="153">
        <v>0</v>
      </c>
      <c r="I334" s="152" t="s">
        <v>492</v>
      </c>
      <c r="J334" s="153">
        <v>0</v>
      </c>
    </row>
    <row r="335" spans="1:10" x14ac:dyDescent="0.2">
      <c r="A335" s="152"/>
      <c r="B335" s="152"/>
      <c r="C335" s="152"/>
      <c r="D335" s="152"/>
      <c r="E335" s="152" t="s">
        <v>493</v>
      </c>
      <c r="F335" s="153">
        <v>1039</v>
      </c>
      <c r="G335" s="152"/>
      <c r="H335" s="165" t="s">
        <v>494</v>
      </c>
      <c r="I335" s="165"/>
      <c r="J335" s="153">
        <v>4661.72</v>
      </c>
    </row>
    <row r="336" spans="1:10" ht="30" customHeight="1" thickBot="1" x14ac:dyDescent="0.25">
      <c r="A336" s="134"/>
      <c r="B336" s="134"/>
      <c r="C336" s="134"/>
      <c r="D336" s="134"/>
      <c r="E336" s="134"/>
      <c r="F336" s="134"/>
      <c r="G336" s="134" t="s">
        <v>495</v>
      </c>
      <c r="H336" s="154">
        <v>1</v>
      </c>
      <c r="I336" s="134" t="s">
        <v>496</v>
      </c>
      <c r="J336" s="136">
        <v>4661.72</v>
      </c>
    </row>
    <row r="337" spans="1:10" ht="0.95" customHeight="1" thickTop="1" x14ac:dyDescent="0.2">
      <c r="A337" s="155"/>
      <c r="B337" s="155"/>
      <c r="C337" s="155"/>
      <c r="D337" s="155"/>
      <c r="E337" s="155"/>
      <c r="F337" s="155"/>
      <c r="G337" s="155"/>
      <c r="H337" s="155"/>
      <c r="I337" s="155"/>
      <c r="J337" s="155"/>
    </row>
    <row r="338" spans="1:10" ht="18" customHeight="1" x14ac:dyDescent="0.2">
      <c r="A338" s="52"/>
      <c r="B338" s="139" t="s">
        <v>56</v>
      </c>
      <c r="C338" s="52" t="s">
        <v>265</v>
      </c>
      <c r="D338" s="52" t="s">
        <v>55</v>
      </c>
      <c r="E338" s="167" t="s">
        <v>467</v>
      </c>
      <c r="F338" s="167"/>
      <c r="G338" s="53" t="s">
        <v>76</v>
      </c>
      <c r="H338" s="139" t="s">
        <v>77</v>
      </c>
      <c r="I338" s="139" t="s">
        <v>266</v>
      </c>
      <c r="J338" s="139" t="s">
        <v>268</v>
      </c>
    </row>
    <row r="339" spans="1:10" ht="36" customHeight="1" x14ac:dyDescent="0.2">
      <c r="A339" s="56" t="s">
        <v>479</v>
      </c>
      <c r="B339" s="58" t="s">
        <v>426</v>
      </c>
      <c r="C339" s="56" t="s">
        <v>289</v>
      </c>
      <c r="D339" s="56" t="s">
        <v>427</v>
      </c>
      <c r="E339" s="168" t="s">
        <v>482</v>
      </c>
      <c r="F339" s="168"/>
      <c r="G339" s="57" t="s">
        <v>411</v>
      </c>
      <c r="H339" s="141">
        <v>1</v>
      </c>
      <c r="I339" s="64">
        <v>450.29</v>
      </c>
      <c r="J339" s="64">
        <v>450.29</v>
      </c>
    </row>
    <row r="340" spans="1:10" x14ac:dyDescent="0.2">
      <c r="A340" s="152"/>
      <c r="B340" s="152"/>
      <c r="C340" s="152"/>
      <c r="D340" s="152"/>
      <c r="E340" s="152" t="s">
        <v>490</v>
      </c>
      <c r="F340" s="153">
        <v>0</v>
      </c>
      <c r="G340" s="152" t="s">
        <v>491</v>
      </c>
      <c r="H340" s="153">
        <v>0</v>
      </c>
      <c r="I340" s="152" t="s">
        <v>492</v>
      </c>
      <c r="J340" s="153">
        <v>0</v>
      </c>
    </row>
    <row r="341" spans="1:10" x14ac:dyDescent="0.2">
      <c r="A341" s="152"/>
      <c r="B341" s="152"/>
      <c r="C341" s="152"/>
      <c r="D341" s="152"/>
      <c r="E341" s="152" t="s">
        <v>493</v>
      </c>
      <c r="F341" s="153">
        <v>129.13999999999999</v>
      </c>
      <c r="G341" s="152"/>
      <c r="H341" s="165" t="s">
        <v>494</v>
      </c>
      <c r="I341" s="165"/>
      <c r="J341" s="153">
        <v>579.42999999999995</v>
      </c>
    </row>
    <row r="342" spans="1:10" ht="30" customHeight="1" thickBot="1" x14ac:dyDescent="0.25">
      <c r="A342" s="134"/>
      <c r="B342" s="134"/>
      <c r="C342" s="134"/>
      <c r="D342" s="134"/>
      <c r="E342" s="134"/>
      <c r="F342" s="134"/>
      <c r="G342" s="134" t="s">
        <v>495</v>
      </c>
      <c r="H342" s="154">
        <v>1</v>
      </c>
      <c r="I342" s="134" t="s">
        <v>496</v>
      </c>
      <c r="J342" s="136">
        <v>579.42999999999995</v>
      </c>
    </row>
    <row r="343" spans="1:10" ht="0.95" customHeight="1" thickTop="1" x14ac:dyDescent="0.2">
      <c r="A343" s="155"/>
      <c r="B343" s="155"/>
      <c r="C343" s="155"/>
      <c r="D343" s="155"/>
      <c r="E343" s="155"/>
      <c r="F343" s="155"/>
      <c r="G343" s="155"/>
      <c r="H343" s="155"/>
      <c r="I343" s="155"/>
      <c r="J343" s="155"/>
    </row>
    <row r="344" spans="1:10" ht="18" customHeight="1" x14ac:dyDescent="0.2">
      <c r="A344" s="52"/>
      <c r="B344" s="139" t="s">
        <v>56</v>
      </c>
      <c r="C344" s="52" t="s">
        <v>265</v>
      </c>
      <c r="D344" s="52" t="s">
        <v>55</v>
      </c>
      <c r="E344" s="167" t="s">
        <v>467</v>
      </c>
      <c r="F344" s="167"/>
      <c r="G344" s="53" t="s">
        <v>76</v>
      </c>
      <c r="H344" s="139" t="s">
        <v>77</v>
      </c>
      <c r="I344" s="139" t="s">
        <v>266</v>
      </c>
      <c r="J344" s="139" t="s">
        <v>268</v>
      </c>
    </row>
    <row r="345" spans="1:10" ht="36" customHeight="1" x14ac:dyDescent="0.2">
      <c r="A345" s="56" t="s">
        <v>479</v>
      </c>
      <c r="B345" s="58" t="s">
        <v>428</v>
      </c>
      <c r="C345" s="56" t="s">
        <v>289</v>
      </c>
      <c r="D345" s="56" t="s">
        <v>429</v>
      </c>
      <c r="E345" s="168" t="s">
        <v>482</v>
      </c>
      <c r="F345" s="168"/>
      <c r="G345" s="57" t="s">
        <v>411</v>
      </c>
      <c r="H345" s="141">
        <v>1</v>
      </c>
      <c r="I345" s="64">
        <v>398.4</v>
      </c>
      <c r="J345" s="64">
        <v>398.4</v>
      </c>
    </row>
    <row r="346" spans="1:10" x14ac:dyDescent="0.2">
      <c r="A346" s="152"/>
      <c r="B346" s="152"/>
      <c r="C346" s="152"/>
      <c r="D346" s="152"/>
      <c r="E346" s="152" t="s">
        <v>490</v>
      </c>
      <c r="F346" s="153">
        <v>0</v>
      </c>
      <c r="G346" s="152" t="s">
        <v>491</v>
      </c>
      <c r="H346" s="153">
        <v>0</v>
      </c>
      <c r="I346" s="152" t="s">
        <v>492</v>
      </c>
      <c r="J346" s="153">
        <v>0</v>
      </c>
    </row>
    <row r="347" spans="1:10" x14ac:dyDescent="0.2">
      <c r="A347" s="152"/>
      <c r="B347" s="152"/>
      <c r="C347" s="152"/>
      <c r="D347" s="152"/>
      <c r="E347" s="152" t="s">
        <v>493</v>
      </c>
      <c r="F347" s="153">
        <v>114.26</v>
      </c>
      <c r="G347" s="152"/>
      <c r="H347" s="165" t="s">
        <v>494</v>
      </c>
      <c r="I347" s="165"/>
      <c r="J347" s="153">
        <v>512.66</v>
      </c>
    </row>
    <row r="348" spans="1:10" ht="30" customHeight="1" thickBot="1" x14ac:dyDescent="0.25">
      <c r="A348" s="134"/>
      <c r="B348" s="134"/>
      <c r="C348" s="134"/>
      <c r="D348" s="134"/>
      <c r="E348" s="134"/>
      <c r="F348" s="134"/>
      <c r="G348" s="134" t="s">
        <v>495</v>
      </c>
      <c r="H348" s="154">
        <v>1</v>
      </c>
      <c r="I348" s="134" t="s">
        <v>496</v>
      </c>
      <c r="J348" s="136">
        <v>512.66</v>
      </c>
    </row>
    <row r="349" spans="1:10" ht="0.95" customHeight="1" thickTop="1" x14ac:dyDescent="0.2">
      <c r="A349" s="155"/>
      <c r="B349" s="155"/>
      <c r="C349" s="155"/>
      <c r="D349" s="155"/>
      <c r="E349" s="155"/>
      <c r="F349" s="155"/>
      <c r="G349" s="155"/>
      <c r="H349" s="155"/>
      <c r="I349" s="155"/>
      <c r="J349" s="155"/>
    </row>
    <row r="350" spans="1:10" ht="18" customHeight="1" x14ac:dyDescent="0.2">
      <c r="A350" s="52"/>
      <c r="B350" s="139" t="s">
        <v>56</v>
      </c>
      <c r="C350" s="52" t="s">
        <v>265</v>
      </c>
      <c r="D350" s="52" t="s">
        <v>55</v>
      </c>
      <c r="E350" s="167" t="s">
        <v>467</v>
      </c>
      <c r="F350" s="167"/>
      <c r="G350" s="53" t="s">
        <v>76</v>
      </c>
      <c r="H350" s="139" t="s">
        <v>77</v>
      </c>
      <c r="I350" s="139" t="s">
        <v>266</v>
      </c>
      <c r="J350" s="139" t="s">
        <v>268</v>
      </c>
    </row>
    <row r="351" spans="1:10" ht="36" customHeight="1" x14ac:dyDescent="0.2">
      <c r="A351" s="56" t="s">
        <v>479</v>
      </c>
      <c r="B351" s="58" t="s">
        <v>430</v>
      </c>
      <c r="C351" s="56" t="s">
        <v>289</v>
      </c>
      <c r="D351" s="56" t="s">
        <v>431</v>
      </c>
      <c r="E351" s="168" t="s">
        <v>482</v>
      </c>
      <c r="F351" s="168"/>
      <c r="G351" s="57" t="s">
        <v>411</v>
      </c>
      <c r="H351" s="141">
        <v>1</v>
      </c>
      <c r="I351" s="64">
        <v>380.03</v>
      </c>
      <c r="J351" s="64">
        <v>380.03</v>
      </c>
    </row>
    <row r="352" spans="1:10" x14ac:dyDescent="0.2">
      <c r="A352" s="152"/>
      <c r="B352" s="152"/>
      <c r="C352" s="152"/>
      <c r="D352" s="152"/>
      <c r="E352" s="152" t="s">
        <v>490</v>
      </c>
      <c r="F352" s="153">
        <v>0</v>
      </c>
      <c r="G352" s="152" t="s">
        <v>491</v>
      </c>
      <c r="H352" s="153">
        <v>0</v>
      </c>
      <c r="I352" s="152" t="s">
        <v>492</v>
      </c>
      <c r="J352" s="153">
        <v>0</v>
      </c>
    </row>
    <row r="353" spans="1:10" x14ac:dyDescent="0.2">
      <c r="A353" s="152"/>
      <c r="B353" s="152"/>
      <c r="C353" s="152"/>
      <c r="D353" s="152"/>
      <c r="E353" s="152" t="s">
        <v>493</v>
      </c>
      <c r="F353" s="153">
        <v>108.99</v>
      </c>
      <c r="G353" s="152"/>
      <c r="H353" s="165" t="s">
        <v>494</v>
      </c>
      <c r="I353" s="165"/>
      <c r="J353" s="153">
        <v>489.02</v>
      </c>
    </row>
    <row r="354" spans="1:10" ht="30" customHeight="1" thickBot="1" x14ac:dyDescent="0.25">
      <c r="A354" s="134"/>
      <c r="B354" s="134"/>
      <c r="C354" s="134"/>
      <c r="D354" s="134"/>
      <c r="E354" s="134"/>
      <c r="F354" s="134"/>
      <c r="G354" s="134" t="s">
        <v>495</v>
      </c>
      <c r="H354" s="154">
        <v>1</v>
      </c>
      <c r="I354" s="134" t="s">
        <v>496</v>
      </c>
      <c r="J354" s="136">
        <v>489.02</v>
      </c>
    </row>
    <row r="355" spans="1:10" ht="0.95" customHeight="1" thickTop="1" x14ac:dyDescent="0.2">
      <c r="A355" s="155"/>
      <c r="B355" s="155"/>
      <c r="C355" s="155"/>
      <c r="D355" s="155"/>
      <c r="E355" s="155"/>
      <c r="F355" s="155"/>
      <c r="G355" s="155"/>
      <c r="H355" s="155"/>
      <c r="I355" s="155"/>
      <c r="J355" s="155"/>
    </row>
    <row r="356" spans="1:10" ht="18" customHeight="1" x14ac:dyDescent="0.2">
      <c r="A356" s="52"/>
      <c r="B356" s="139" t="s">
        <v>56</v>
      </c>
      <c r="C356" s="52" t="s">
        <v>265</v>
      </c>
      <c r="D356" s="52" t="s">
        <v>55</v>
      </c>
      <c r="E356" s="167" t="s">
        <v>467</v>
      </c>
      <c r="F356" s="167"/>
      <c r="G356" s="53" t="s">
        <v>76</v>
      </c>
      <c r="H356" s="139" t="s">
        <v>77</v>
      </c>
      <c r="I356" s="139" t="s">
        <v>266</v>
      </c>
      <c r="J356" s="139" t="s">
        <v>268</v>
      </c>
    </row>
    <row r="357" spans="1:10" ht="36" customHeight="1" x14ac:dyDescent="0.2">
      <c r="A357" s="56" t="s">
        <v>479</v>
      </c>
      <c r="B357" s="58" t="s">
        <v>432</v>
      </c>
      <c r="C357" s="56" t="s">
        <v>289</v>
      </c>
      <c r="D357" s="56" t="s">
        <v>433</v>
      </c>
      <c r="E357" s="168" t="s">
        <v>482</v>
      </c>
      <c r="F357" s="168"/>
      <c r="G357" s="57" t="s">
        <v>411</v>
      </c>
      <c r="H357" s="141">
        <v>1</v>
      </c>
      <c r="I357" s="64">
        <v>380.26</v>
      </c>
      <c r="J357" s="64">
        <v>380.26</v>
      </c>
    </row>
    <row r="358" spans="1:10" x14ac:dyDescent="0.2">
      <c r="A358" s="152"/>
      <c r="B358" s="152"/>
      <c r="C358" s="152"/>
      <c r="D358" s="152"/>
      <c r="E358" s="152" t="s">
        <v>490</v>
      </c>
      <c r="F358" s="153">
        <v>0</v>
      </c>
      <c r="G358" s="152" t="s">
        <v>491</v>
      </c>
      <c r="H358" s="153">
        <v>0</v>
      </c>
      <c r="I358" s="152" t="s">
        <v>492</v>
      </c>
      <c r="J358" s="153">
        <v>0</v>
      </c>
    </row>
    <row r="359" spans="1:10" x14ac:dyDescent="0.2">
      <c r="A359" s="152"/>
      <c r="B359" s="152"/>
      <c r="C359" s="152"/>
      <c r="D359" s="152"/>
      <c r="E359" s="152" t="s">
        <v>493</v>
      </c>
      <c r="F359" s="153">
        <v>109.06</v>
      </c>
      <c r="G359" s="152"/>
      <c r="H359" s="165" t="s">
        <v>494</v>
      </c>
      <c r="I359" s="165"/>
      <c r="J359" s="153">
        <v>489.32</v>
      </c>
    </row>
    <row r="360" spans="1:10" ht="30" customHeight="1" thickBot="1" x14ac:dyDescent="0.25">
      <c r="A360" s="134"/>
      <c r="B360" s="134"/>
      <c r="C360" s="134"/>
      <c r="D360" s="134"/>
      <c r="E360" s="134"/>
      <c r="F360" s="134"/>
      <c r="G360" s="134" t="s">
        <v>495</v>
      </c>
      <c r="H360" s="154">
        <v>1</v>
      </c>
      <c r="I360" s="134" t="s">
        <v>496</v>
      </c>
      <c r="J360" s="136">
        <v>489.32</v>
      </c>
    </row>
    <row r="361" spans="1:10" ht="0.95" customHeight="1" thickTop="1" x14ac:dyDescent="0.2">
      <c r="A361" s="155"/>
      <c r="B361" s="155"/>
      <c r="C361" s="155"/>
      <c r="D361" s="155"/>
      <c r="E361" s="155"/>
      <c r="F361" s="155"/>
      <c r="G361" s="155"/>
      <c r="H361" s="155"/>
      <c r="I361" s="155"/>
      <c r="J361" s="155"/>
    </row>
    <row r="362" spans="1:10" ht="18" customHeight="1" x14ac:dyDescent="0.2">
      <c r="A362" s="52"/>
      <c r="B362" s="139" t="s">
        <v>56</v>
      </c>
      <c r="C362" s="52" t="s">
        <v>265</v>
      </c>
      <c r="D362" s="52" t="s">
        <v>55</v>
      </c>
      <c r="E362" s="167" t="s">
        <v>467</v>
      </c>
      <c r="F362" s="167"/>
      <c r="G362" s="53" t="s">
        <v>76</v>
      </c>
      <c r="H362" s="139" t="s">
        <v>77</v>
      </c>
      <c r="I362" s="139" t="s">
        <v>266</v>
      </c>
      <c r="J362" s="139" t="s">
        <v>268</v>
      </c>
    </row>
    <row r="363" spans="1:10" ht="36" customHeight="1" x14ac:dyDescent="0.2">
      <c r="A363" s="56" t="s">
        <v>479</v>
      </c>
      <c r="B363" s="58" t="s">
        <v>430</v>
      </c>
      <c r="C363" s="56" t="s">
        <v>289</v>
      </c>
      <c r="D363" s="56" t="s">
        <v>431</v>
      </c>
      <c r="E363" s="168" t="s">
        <v>482</v>
      </c>
      <c r="F363" s="168"/>
      <c r="G363" s="57" t="s">
        <v>411</v>
      </c>
      <c r="H363" s="141">
        <v>1</v>
      </c>
      <c r="I363" s="64">
        <v>380.03</v>
      </c>
      <c r="J363" s="64">
        <v>380.03</v>
      </c>
    </row>
    <row r="364" spans="1:10" x14ac:dyDescent="0.2">
      <c r="A364" s="152"/>
      <c r="B364" s="152"/>
      <c r="C364" s="152"/>
      <c r="D364" s="152"/>
      <c r="E364" s="152" t="s">
        <v>490</v>
      </c>
      <c r="F364" s="153">
        <v>0</v>
      </c>
      <c r="G364" s="152" t="s">
        <v>491</v>
      </c>
      <c r="H364" s="153">
        <v>0</v>
      </c>
      <c r="I364" s="152" t="s">
        <v>492</v>
      </c>
      <c r="J364" s="153">
        <v>0</v>
      </c>
    </row>
    <row r="365" spans="1:10" x14ac:dyDescent="0.2">
      <c r="A365" s="152"/>
      <c r="B365" s="152"/>
      <c r="C365" s="152"/>
      <c r="D365" s="152"/>
      <c r="E365" s="152" t="s">
        <v>493</v>
      </c>
      <c r="F365" s="153">
        <v>108.99</v>
      </c>
      <c r="G365" s="152"/>
      <c r="H365" s="165" t="s">
        <v>494</v>
      </c>
      <c r="I365" s="165"/>
      <c r="J365" s="153">
        <v>489.02</v>
      </c>
    </row>
    <row r="366" spans="1:10" ht="30" customHeight="1" thickBot="1" x14ac:dyDescent="0.25">
      <c r="A366" s="134"/>
      <c r="B366" s="134"/>
      <c r="C366" s="134"/>
      <c r="D366" s="134"/>
      <c r="E366" s="134"/>
      <c r="F366" s="134"/>
      <c r="G366" s="134" t="s">
        <v>495</v>
      </c>
      <c r="H366" s="154">
        <v>1</v>
      </c>
      <c r="I366" s="134" t="s">
        <v>496</v>
      </c>
      <c r="J366" s="136">
        <v>489.02</v>
      </c>
    </row>
    <row r="367" spans="1:10" ht="0.95" customHeight="1" thickTop="1" x14ac:dyDescent="0.2">
      <c r="A367" s="155"/>
      <c r="B367" s="155"/>
      <c r="C367" s="155"/>
      <c r="D367" s="155"/>
      <c r="E367" s="155"/>
      <c r="F367" s="155"/>
      <c r="G367" s="155"/>
      <c r="H367" s="155"/>
      <c r="I367" s="155"/>
      <c r="J367" s="155"/>
    </row>
    <row r="368" spans="1:10" ht="18" customHeight="1" x14ac:dyDescent="0.2">
      <c r="A368" s="52"/>
      <c r="B368" s="139" t="s">
        <v>56</v>
      </c>
      <c r="C368" s="52" t="s">
        <v>265</v>
      </c>
      <c r="D368" s="52" t="s">
        <v>55</v>
      </c>
      <c r="E368" s="167" t="s">
        <v>467</v>
      </c>
      <c r="F368" s="167"/>
      <c r="G368" s="53" t="s">
        <v>76</v>
      </c>
      <c r="H368" s="139" t="s">
        <v>77</v>
      </c>
      <c r="I368" s="139" t="s">
        <v>266</v>
      </c>
      <c r="J368" s="139" t="s">
        <v>268</v>
      </c>
    </row>
    <row r="369" spans="1:10" ht="36" customHeight="1" x14ac:dyDescent="0.2">
      <c r="A369" s="56" t="s">
        <v>479</v>
      </c>
      <c r="B369" s="58" t="s">
        <v>434</v>
      </c>
      <c r="C369" s="56" t="s">
        <v>289</v>
      </c>
      <c r="D369" s="56" t="s">
        <v>435</v>
      </c>
      <c r="E369" s="168" t="s">
        <v>482</v>
      </c>
      <c r="F369" s="168"/>
      <c r="G369" s="57" t="s">
        <v>411</v>
      </c>
      <c r="H369" s="141">
        <v>1</v>
      </c>
      <c r="I369" s="64">
        <v>526.80999999999995</v>
      </c>
      <c r="J369" s="64">
        <v>526.80999999999995</v>
      </c>
    </row>
    <row r="370" spans="1:10" x14ac:dyDescent="0.2">
      <c r="A370" s="152"/>
      <c r="B370" s="152"/>
      <c r="C370" s="152"/>
      <c r="D370" s="152"/>
      <c r="E370" s="152" t="s">
        <v>490</v>
      </c>
      <c r="F370" s="153">
        <v>0</v>
      </c>
      <c r="G370" s="152" t="s">
        <v>491</v>
      </c>
      <c r="H370" s="153">
        <v>0</v>
      </c>
      <c r="I370" s="152" t="s">
        <v>492</v>
      </c>
      <c r="J370" s="153">
        <v>0</v>
      </c>
    </row>
    <row r="371" spans="1:10" x14ac:dyDescent="0.2">
      <c r="A371" s="152"/>
      <c r="B371" s="152"/>
      <c r="C371" s="152"/>
      <c r="D371" s="152"/>
      <c r="E371" s="152" t="s">
        <v>493</v>
      </c>
      <c r="F371" s="153">
        <v>151.09</v>
      </c>
      <c r="G371" s="152"/>
      <c r="H371" s="165" t="s">
        <v>494</v>
      </c>
      <c r="I371" s="165"/>
      <c r="J371" s="153">
        <v>677.9</v>
      </c>
    </row>
    <row r="372" spans="1:10" ht="30" customHeight="1" thickBot="1" x14ac:dyDescent="0.25">
      <c r="A372" s="134"/>
      <c r="B372" s="134"/>
      <c r="C372" s="134"/>
      <c r="D372" s="134"/>
      <c r="E372" s="134"/>
      <c r="F372" s="134"/>
      <c r="G372" s="134" t="s">
        <v>495</v>
      </c>
      <c r="H372" s="154">
        <v>1</v>
      </c>
      <c r="I372" s="134" t="s">
        <v>496</v>
      </c>
      <c r="J372" s="136">
        <v>677.9</v>
      </c>
    </row>
    <row r="373" spans="1:10" ht="0.95" customHeight="1" thickTop="1" x14ac:dyDescent="0.2">
      <c r="A373" s="155"/>
      <c r="B373" s="155"/>
      <c r="C373" s="155"/>
      <c r="D373" s="155"/>
      <c r="E373" s="155"/>
      <c r="F373" s="155"/>
      <c r="G373" s="155"/>
      <c r="H373" s="155"/>
      <c r="I373" s="155"/>
      <c r="J373" s="155"/>
    </row>
    <row r="374" spans="1:10" ht="18" customHeight="1" x14ac:dyDescent="0.2">
      <c r="A374" s="52"/>
      <c r="B374" s="139" t="s">
        <v>56</v>
      </c>
      <c r="C374" s="52" t="s">
        <v>265</v>
      </c>
      <c r="D374" s="52" t="s">
        <v>55</v>
      </c>
      <c r="E374" s="167" t="s">
        <v>467</v>
      </c>
      <c r="F374" s="167"/>
      <c r="G374" s="53" t="s">
        <v>76</v>
      </c>
      <c r="H374" s="139" t="s">
        <v>77</v>
      </c>
      <c r="I374" s="139" t="s">
        <v>266</v>
      </c>
      <c r="J374" s="139" t="s">
        <v>268</v>
      </c>
    </row>
    <row r="375" spans="1:10" ht="48" customHeight="1" x14ac:dyDescent="0.2">
      <c r="A375" s="56" t="s">
        <v>479</v>
      </c>
      <c r="B375" s="58" t="s">
        <v>422</v>
      </c>
      <c r="C375" s="56" t="s">
        <v>289</v>
      </c>
      <c r="D375" s="56" t="s">
        <v>423</v>
      </c>
      <c r="E375" s="168" t="s">
        <v>482</v>
      </c>
      <c r="F375" s="168"/>
      <c r="G375" s="57" t="s">
        <v>411</v>
      </c>
      <c r="H375" s="141">
        <v>1</v>
      </c>
      <c r="I375" s="64">
        <v>458.77</v>
      </c>
      <c r="J375" s="64">
        <v>458.77</v>
      </c>
    </row>
    <row r="376" spans="1:10" x14ac:dyDescent="0.2">
      <c r="A376" s="152"/>
      <c r="B376" s="152"/>
      <c r="C376" s="152"/>
      <c r="D376" s="152"/>
      <c r="E376" s="152" t="s">
        <v>490</v>
      </c>
      <c r="F376" s="153">
        <v>0</v>
      </c>
      <c r="G376" s="152" t="s">
        <v>491</v>
      </c>
      <c r="H376" s="153">
        <v>0</v>
      </c>
      <c r="I376" s="152" t="s">
        <v>492</v>
      </c>
      <c r="J376" s="153">
        <v>0</v>
      </c>
    </row>
    <row r="377" spans="1:10" x14ac:dyDescent="0.2">
      <c r="A377" s="152"/>
      <c r="B377" s="152"/>
      <c r="C377" s="152"/>
      <c r="D377" s="152"/>
      <c r="E377" s="152" t="s">
        <v>493</v>
      </c>
      <c r="F377" s="153">
        <v>131.58000000000001</v>
      </c>
      <c r="G377" s="152"/>
      <c r="H377" s="165" t="s">
        <v>494</v>
      </c>
      <c r="I377" s="165"/>
      <c r="J377" s="153">
        <v>590.35</v>
      </c>
    </row>
    <row r="378" spans="1:10" ht="30" customHeight="1" thickBot="1" x14ac:dyDescent="0.25">
      <c r="A378" s="134"/>
      <c r="B378" s="134"/>
      <c r="C378" s="134"/>
      <c r="D378" s="134"/>
      <c r="E378" s="134"/>
      <c r="F378" s="134"/>
      <c r="G378" s="134" t="s">
        <v>495</v>
      </c>
      <c r="H378" s="154">
        <v>1</v>
      </c>
      <c r="I378" s="134" t="s">
        <v>496</v>
      </c>
      <c r="J378" s="136">
        <v>590.35</v>
      </c>
    </row>
    <row r="379" spans="1:10" ht="0.95" customHeight="1" thickTop="1" x14ac:dyDescent="0.2">
      <c r="A379" s="155"/>
      <c r="B379" s="155"/>
      <c r="C379" s="155"/>
      <c r="D379" s="155"/>
      <c r="E379" s="155"/>
      <c r="F379" s="155"/>
      <c r="G379" s="155"/>
      <c r="H379" s="155"/>
      <c r="I379" s="155"/>
      <c r="J379" s="155"/>
    </row>
    <row r="380" spans="1:10" ht="18" customHeight="1" x14ac:dyDescent="0.2">
      <c r="A380" s="52"/>
      <c r="B380" s="139" t="s">
        <v>56</v>
      </c>
      <c r="C380" s="52" t="s">
        <v>265</v>
      </c>
      <c r="D380" s="52" t="s">
        <v>55</v>
      </c>
      <c r="E380" s="167" t="s">
        <v>467</v>
      </c>
      <c r="F380" s="167"/>
      <c r="G380" s="53" t="s">
        <v>76</v>
      </c>
      <c r="H380" s="139" t="s">
        <v>77</v>
      </c>
      <c r="I380" s="139" t="s">
        <v>266</v>
      </c>
      <c r="J380" s="139" t="s">
        <v>268</v>
      </c>
    </row>
    <row r="381" spans="1:10" ht="36" customHeight="1" x14ac:dyDescent="0.2">
      <c r="A381" s="56" t="s">
        <v>479</v>
      </c>
      <c r="B381" s="58" t="s">
        <v>436</v>
      </c>
      <c r="C381" s="56" t="s">
        <v>289</v>
      </c>
      <c r="D381" s="56" t="s">
        <v>437</v>
      </c>
      <c r="E381" s="168" t="s">
        <v>482</v>
      </c>
      <c r="F381" s="168"/>
      <c r="G381" s="57" t="s">
        <v>411</v>
      </c>
      <c r="H381" s="141">
        <v>1</v>
      </c>
      <c r="I381" s="64">
        <v>227.04</v>
      </c>
      <c r="J381" s="64">
        <v>227.04</v>
      </c>
    </row>
    <row r="382" spans="1:10" x14ac:dyDescent="0.2">
      <c r="A382" s="152"/>
      <c r="B382" s="152"/>
      <c r="C382" s="152"/>
      <c r="D382" s="152"/>
      <c r="E382" s="152" t="s">
        <v>490</v>
      </c>
      <c r="F382" s="153">
        <v>0</v>
      </c>
      <c r="G382" s="152" t="s">
        <v>491</v>
      </c>
      <c r="H382" s="153">
        <v>0</v>
      </c>
      <c r="I382" s="152" t="s">
        <v>492</v>
      </c>
      <c r="J382" s="153">
        <v>0</v>
      </c>
    </row>
    <row r="383" spans="1:10" x14ac:dyDescent="0.2">
      <c r="A383" s="152"/>
      <c r="B383" s="152"/>
      <c r="C383" s="152"/>
      <c r="D383" s="152"/>
      <c r="E383" s="152" t="s">
        <v>493</v>
      </c>
      <c r="F383" s="153">
        <v>65.12</v>
      </c>
      <c r="G383" s="152"/>
      <c r="H383" s="165" t="s">
        <v>494</v>
      </c>
      <c r="I383" s="165"/>
      <c r="J383" s="153">
        <v>292.16000000000003</v>
      </c>
    </row>
    <row r="384" spans="1:10" ht="30" customHeight="1" thickBot="1" x14ac:dyDescent="0.25">
      <c r="A384" s="134"/>
      <c r="B384" s="134"/>
      <c r="C384" s="134"/>
      <c r="D384" s="134"/>
      <c r="E384" s="134"/>
      <c r="F384" s="134"/>
      <c r="G384" s="134" t="s">
        <v>495</v>
      </c>
      <c r="H384" s="154">
        <v>1</v>
      </c>
      <c r="I384" s="134" t="s">
        <v>496</v>
      </c>
      <c r="J384" s="136">
        <v>292.16000000000003</v>
      </c>
    </row>
    <row r="385" spans="1:10" ht="0.95" customHeight="1" thickTop="1" x14ac:dyDescent="0.2">
      <c r="A385" s="155"/>
      <c r="B385" s="155"/>
      <c r="C385" s="155"/>
      <c r="D385" s="155"/>
      <c r="E385" s="155"/>
      <c r="F385" s="155"/>
      <c r="G385" s="155"/>
      <c r="H385" s="155"/>
      <c r="I385" s="155"/>
      <c r="J385" s="155"/>
    </row>
    <row r="386" spans="1:10" ht="18" customHeight="1" x14ac:dyDescent="0.2">
      <c r="A386" s="52"/>
      <c r="B386" s="139" t="s">
        <v>56</v>
      </c>
      <c r="C386" s="52" t="s">
        <v>265</v>
      </c>
      <c r="D386" s="52" t="s">
        <v>55</v>
      </c>
      <c r="E386" s="167" t="s">
        <v>467</v>
      </c>
      <c r="F386" s="167"/>
      <c r="G386" s="53" t="s">
        <v>76</v>
      </c>
      <c r="H386" s="139" t="s">
        <v>77</v>
      </c>
      <c r="I386" s="139" t="s">
        <v>266</v>
      </c>
      <c r="J386" s="139" t="s">
        <v>268</v>
      </c>
    </row>
    <row r="387" spans="1:10" ht="36" customHeight="1" x14ac:dyDescent="0.2">
      <c r="A387" s="56" t="s">
        <v>479</v>
      </c>
      <c r="B387" s="58" t="s">
        <v>426</v>
      </c>
      <c r="C387" s="56" t="s">
        <v>289</v>
      </c>
      <c r="D387" s="56" t="s">
        <v>427</v>
      </c>
      <c r="E387" s="168" t="s">
        <v>482</v>
      </c>
      <c r="F387" s="168"/>
      <c r="G387" s="57" t="s">
        <v>411</v>
      </c>
      <c r="H387" s="141">
        <v>1</v>
      </c>
      <c r="I387" s="64">
        <v>450.29</v>
      </c>
      <c r="J387" s="64">
        <v>450.29</v>
      </c>
    </row>
    <row r="388" spans="1:10" x14ac:dyDescent="0.2">
      <c r="A388" s="152"/>
      <c r="B388" s="152"/>
      <c r="C388" s="152"/>
      <c r="D388" s="152"/>
      <c r="E388" s="152" t="s">
        <v>490</v>
      </c>
      <c r="F388" s="153">
        <v>0</v>
      </c>
      <c r="G388" s="152" t="s">
        <v>491</v>
      </c>
      <c r="H388" s="153">
        <v>0</v>
      </c>
      <c r="I388" s="152" t="s">
        <v>492</v>
      </c>
      <c r="J388" s="153">
        <v>0</v>
      </c>
    </row>
    <row r="389" spans="1:10" x14ac:dyDescent="0.2">
      <c r="A389" s="152"/>
      <c r="B389" s="152"/>
      <c r="C389" s="152"/>
      <c r="D389" s="152"/>
      <c r="E389" s="152" t="s">
        <v>493</v>
      </c>
      <c r="F389" s="153">
        <v>129.13999999999999</v>
      </c>
      <c r="G389" s="152"/>
      <c r="H389" s="165" t="s">
        <v>494</v>
      </c>
      <c r="I389" s="165"/>
      <c r="J389" s="153">
        <v>579.42999999999995</v>
      </c>
    </row>
    <row r="390" spans="1:10" ht="30" customHeight="1" thickBot="1" x14ac:dyDescent="0.25">
      <c r="A390" s="134"/>
      <c r="B390" s="134"/>
      <c r="C390" s="134"/>
      <c r="D390" s="134"/>
      <c r="E390" s="134"/>
      <c r="F390" s="134"/>
      <c r="G390" s="134" t="s">
        <v>495</v>
      </c>
      <c r="H390" s="154">
        <v>1</v>
      </c>
      <c r="I390" s="134" t="s">
        <v>496</v>
      </c>
      <c r="J390" s="136">
        <v>579.42999999999995</v>
      </c>
    </row>
    <row r="391" spans="1:10" ht="0.95" customHeight="1" thickTop="1" x14ac:dyDescent="0.2">
      <c r="A391" s="155"/>
      <c r="B391" s="155"/>
      <c r="C391" s="155"/>
      <c r="D391" s="155"/>
      <c r="E391" s="155"/>
      <c r="F391" s="155"/>
      <c r="G391" s="155"/>
      <c r="H391" s="155"/>
      <c r="I391" s="155"/>
      <c r="J391" s="155"/>
    </row>
    <row r="392" spans="1:10" ht="18" customHeight="1" x14ac:dyDescent="0.2">
      <c r="A392" s="52"/>
      <c r="B392" s="139" t="s">
        <v>56</v>
      </c>
      <c r="C392" s="52" t="s">
        <v>265</v>
      </c>
      <c r="D392" s="52" t="s">
        <v>55</v>
      </c>
      <c r="E392" s="167" t="s">
        <v>467</v>
      </c>
      <c r="F392" s="167"/>
      <c r="G392" s="53" t="s">
        <v>76</v>
      </c>
      <c r="H392" s="139" t="s">
        <v>77</v>
      </c>
      <c r="I392" s="139" t="s">
        <v>266</v>
      </c>
      <c r="J392" s="139" t="s">
        <v>268</v>
      </c>
    </row>
    <row r="393" spans="1:10" ht="36" customHeight="1" x14ac:dyDescent="0.2">
      <c r="A393" s="56" t="s">
        <v>479</v>
      </c>
      <c r="B393" s="58" t="s">
        <v>420</v>
      </c>
      <c r="C393" s="56" t="s">
        <v>289</v>
      </c>
      <c r="D393" s="56" t="s">
        <v>421</v>
      </c>
      <c r="E393" s="168" t="s">
        <v>482</v>
      </c>
      <c r="F393" s="168"/>
      <c r="G393" s="57" t="s">
        <v>411</v>
      </c>
      <c r="H393" s="141">
        <v>1</v>
      </c>
      <c r="I393" s="64">
        <v>747.05</v>
      </c>
      <c r="J393" s="64">
        <v>747.05</v>
      </c>
    </row>
    <row r="394" spans="1:10" x14ac:dyDescent="0.2">
      <c r="A394" s="152"/>
      <c r="B394" s="152"/>
      <c r="C394" s="152"/>
      <c r="D394" s="152"/>
      <c r="E394" s="152" t="s">
        <v>490</v>
      </c>
      <c r="F394" s="153">
        <v>0</v>
      </c>
      <c r="G394" s="152" t="s">
        <v>491</v>
      </c>
      <c r="H394" s="153">
        <v>0</v>
      </c>
      <c r="I394" s="152" t="s">
        <v>492</v>
      </c>
      <c r="J394" s="153">
        <v>0</v>
      </c>
    </row>
    <row r="395" spans="1:10" x14ac:dyDescent="0.2">
      <c r="A395" s="152"/>
      <c r="B395" s="152"/>
      <c r="C395" s="152"/>
      <c r="D395" s="152"/>
      <c r="E395" s="152" t="s">
        <v>493</v>
      </c>
      <c r="F395" s="153">
        <v>214.25</v>
      </c>
      <c r="G395" s="152"/>
      <c r="H395" s="165" t="s">
        <v>494</v>
      </c>
      <c r="I395" s="165"/>
      <c r="J395" s="153">
        <v>961.3</v>
      </c>
    </row>
    <row r="396" spans="1:10" ht="30" customHeight="1" thickBot="1" x14ac:dyDescent="0.25">
      <c r="A396" s="134"/>
      <c r="B396" s="134"/>
      <c r="C396" s="134"/>
      <c r="D396" s="134"/>
      <c r="E396" s="134"/>
      <c r="F396" s="134"/>
      <c r="G396" s="134" t="s">
        <v>495</v>
      </c>
      <c r="H396" s="154">
        <v>6</v>
      </c>
      <c r="I396" s="134" t="s">
        <v>496</v>
      </c>
      <c r="J396" s="136">
        <v>5767.8</v>
      </c>
    </row>
    <row r="397" spans="1:10" ht="0.95" customHeight="1" thickTop="1" x14ac:dyDescent="0.2">
      <c r="A397" s="155"/>
      <c r="B397" s="155"/>
      <c r="C397" s="155"/>
      <c r="D397" s="155"/>
      <c r="E397" s="155"/>
      <c r="F397" s="155"/>
      <c r="G397" s="155"/>
      <c r="H397" s="155"/>
      <c r="I397" s="155"/>
      <c r="J397" s="155"/>
    </row>
    <row r="398" spans="1:10" ht="18" customHeight="1" x14ac:dyDescent="0.2">
      <c r="A398" s="52"/>
      <c r="B398" s="139" t="s">
        <v>56</v>
      </c>
      <c r="C398" s="52" t="s">
        <v>265</v>
      </c>
      <c r="D398" s="52" t="s">
        <v>55</v>
      </c>
      <c r="E398" s="167" t="s">
        <v>467</v>
      </c>
      <c r="F398" s="167"/>
      <c r="G398" s="53" t="s">
        <v>76</v>
      </c>
      <c r="H398" s="139" t="s">
        <v>77</v>
      </c>
      <c r="I398" s="139" t="s">
        <v>266</v>
      </c>
      <c r="J398" s="139" t="s">
        <v>268</v>
      </c>
    </row>
    <row r="399" spans="1:10" ht="36" customHeight="1" x14ac:dyDescent="0.2">
      <c r="A399" s="56" t="s">
        <v>479</v>
      </c>
      <c r="B399" s="58" t="s">
        <v>438</v>
      </c>
      <c r="C399" s="56" t="s">
        <v>289</v>
      </c>
      <c r="D399" s="56" t="s">
        <v>439</v>
      </c>
      <c r="E399" s="168" t="s">
        <v>482</v>
      </c>
      <c r="F399" s="168"/>
      <c r="G399" s="57" t="s">
        <v>411</v>
      </c>
      <c r="H399" s="141">
        <v>1</v>
      </c>
      <c r="I399" s="64">
        <v>1439.7</v>
      </c>
      <c r="J399" s="64">
        <v>1439.7</v>
      </c>
    </row>
    <row r="400" spans="1:10" x14ac:dyDescent="0.2">
      <c r="A400" s="152"/>
      <c r="B400" s="152"/>
      <c r="C400" s="152"/>
      <c r="D400" s="152"/>
      <c r="E400" s="152" t="s">
        <v>490</v>
      </c>
      <c r="F400" s="153">
        <v>0</v>
      </c>
      <c r="G400" s="152" t="s">
        <v>491</v>
      </c>
      <c r="H400" s="153">
        <v>0</v>
      </c>
      <c r="I400" s="152" t="s">
        <v>492</v>
      </c>
      <c r="J400" s="153">
        <v>0</v>
      </c>
    </row>
    <row r="401" spans="1:10" x14ac:dyDescent="0.2">
      <c r="A401" s="152"/>
      <c r="B401" s="152"/>
      <c r="C401" s="152"/>
      <c r="D401" s="152"/>
      <c r="E401" s="152" t="s">
        <v>493</v>
      </c>
      <c r="F401" s="153">
        <v>412.91</v>
      </c>
      <c r="G401" s="152"/>
      <c r="H401" s="165" t="s">
        <v>494</v>
      </c>
      <c r="I401" s="165"/>
      <c r="J401" s="153">
        <v>1852.61</v>
      </c>
    </row>
    <row r="402" spans="1:10" ht="30" customHeight="1" thickBot="1" x14ac:dyDescent="0.25">
      <c r="A402" s="134"/>
      <c r="B402" s="134"/>
      <c r="C402" s="134"/>
      <c r="D402" s="134"/>
      <c r="E402" s="134"/>
      <c r="F402" s="134"/>
      <c r="G402" s="134" t="s">
        <v>495</v>
      </c>
      <c r="H402" s="154">
        <v>6</v>
      </c>
      <c r="I402" s="134" t="s">
        <v>496</v>
      </c>
      <c r="J402" s="136">
        <v>11115.66</v>
      </c>
    </row>
    <row r="403" spans="1:10" ht="0.95" customHeight="1" thickTop="1" x14ac:dyDescent="0.2">
      <c r="A403" s="155"/>
      <c r="B403" s="155"/>
      <c r="C403" s="155"/>
      <c r="D403" s="155"/>
      <c r="E403" s="155"/>
      <c r="F403" s="155"/>
      <c r="G403" s="155"/>
      <c r="H403" s="155"/>
      <c r="I403" s="155"/>
      <c r="J403" s="155"/>
    </row>
    <row r="404" spans="1:10" ht="18" customHeight="1" x14ac:dyDescent="0.2">
      <c r="A404" s="52"/>
      <c r="B404" s="139" t="s">
        <v>56</v>
      </c>
      <c r="C404" s="52" t="s">
        <v>265</v>
      </c>
      <c r="D404" s="52" t="s">
        <v>55</v>
      </c>
      <c r="E404" s="167" t="s">
        <v>467</v>
      </c>
      <c r="F404" s="167"/>
      <c r="G404" s="53" t="s">
        <v>76</v>
      </c>
      <c r="H404" s="139" t="s">
        <v>77</v>
      </c>
      <c r="I404" s="139" t="s">
        <v>266</v>
      </c>
      <c r="J404" s="139" t="s">
        <v>268</v>
      </c>
    </row>
    <row r="405" spans="1:10" ht="36" customHeight="1" x14ac:dyDescent="0.2">
      <c r="A405" s="56" t="s">
        <v>479</v>
      </c>
      <c r="B405" s="58" t="s">
        <v>440</v>
      </c>
      <c r="C405" s="56" t="s">
        <v>289</v>
      </c>
      <c r="D405" s="56" t="s">
        <v>441</v>
      </c>
      <c r="E405" s="168" t="s">
        <v>482</v>
      </c>
      <c r="F405" s="168"/>
      <c r="G405" s="57" t="s">
        <v>411</v>
      </c>
      <c r="H405" s="141">
        <v>1</v>
      </c>
      <c r="I405" s="64">
        <v>571.97</v>
      </c>
      <c r="J405" s="64">
        <v>571.97</v>
      </c>
    </row>
    <row r="406" spans="1:10" x14ac:dyDescent="0.2">
      <c r="A406" s="152"/>
      <c r="B406" s="152"/>
      <c r="C406" s="152"/>
      <c r="D406" s="152"/>
      <c r="E406" s="152" t="s">
        <v>490</v>
      </c>
      <c r="F406" s="153">
        <v>0</v>
      </c>
      <c r="G406" s="152" t="s">
        <v>491</v>
      </c>
      <c r="H406" s="153">
        <v>0</v>
      </c>
      <c r="I406" s="152" t="s">
        <v>492</v>
      </c>
      <c r="J406" s="153">
        <v>0</v>
      </c>
    </row>
    <row r="407" spans="1:10" x14ac:dyDescent="0.2">
      <c r="A407" s="152"/>
      <c r="B407" s="152"/>
      <c r="C407" s="152"/>
      <c r="D407" s="152"/>
      <c r="E407" s="152" t="s">
        <v>493</v>
      </c>
      <c r="F407" s="153">
        <v>164.04</v>
      </c>
      <c r="G407" s="152"/>
      <c r="H407" s="165" t="s">
        <v>494</v>
      </c>
      <c r="I407" s="165"/>
      <c r="J407" s="153">
        <v>736.01</v>
      </c>
    </row>
    <row r="408" spans="1:10" ht="30" customHeight="1" thickBot="1" x14ac:dyDescent="0.25">
      <c r="A408" s="134"/>
      <c r="B408" s="134"/>
      <c r="C408" s="134"/>
      <c r="D408" s="134"/>
      <c r="E408" s="134"/>
      <c r="F408" s="134"/>
      <c r="G408" s="134" t="s">
        <v>495</v>
      </c>
      <c r="H408" s="154">
        <v>3</v>
      </c>
      <c r="I408" s="134" t="s">
        <v>496</v>
      </c>
      <c r="J408" s="136">
        <v>2208.0300000000002</v>
      </c>
    </row>
    <row r="409" spans="1:10" ht="0.95" customHeight="1" thickTop="1" x14ac:dyDescent="0.2">
      <c r="A409" s="155"/>
      <c r="B409" s="155"/>
      <c r="C409" s="155"/>
      <c r="D409" s="155"/>
      <c r="E409" s="155"/>
      <c r="F409" s="155"/>
      <c r="G409" s="155"/>
      <c r="H409" s="155"/>
      <c r="I409" s="155"/>
      <c r="J409" s="155"/>
    </row>
    <row r="410" spans="1:10" ht="18" customHeight="1" x14ac:dyDescent="0.2">
      <c r="A410" s="52"/>
      <c r="B410" s="139" t="s">
        <v>56</v>
      </c>
      <c r="C410" s="52" t="s">
        <v>265</v>
      </c>
      <c r="D410" s="52" t="s">
        <v>55</v>
      </c>
      <c r="E410" s="167" t="s">
        <v>467</v>
      </c>
      <c r="F410" s="167"/>
      <c r="G410" s="53" t="s">
        <v>76</v>
      </c>
      <c r="H410" s="139" t="s">
        <v>77</v>
      </c>
      <c r="I410" s="139" t="s">
        <v>266</v>
      </c>
      <c r="J410" s="139" t="s">
        <v>268</v>
      </c>
    </row>
    <row r="411" spans="1:10" ht="48" customHeight="1" x14ac:dyDescent="0.2">
      <c r="A411" s="56" t="s">
        <v>479</v>
      </c>
      <c r="B411" s="58" t="s">
        <v>442</v>
      </c>
      <c r="C411" s="56" t="s">
        <v>289</v>
      </c>
      <c r="D411" s="56" t="s">
        <v>443</v>
      </c>
      <c r="E411" s="168" t="s">
        <v>482</v>
      </c>
      <c r="F411" s="168"/>
      <c r="G411" s="57" t="s">
        <v>411</v>
      </c>
      <c r="H411" s="141">
        <v>1</v>
      </c>
      <c r="I411" s="64">
        <v>331.62</v>
      </c>
      <c r="J411" s="64">
        <v>331.62</v>
      </c>
    </row>
    <row r="412" spans="1:10" x14ac:dyDescent="0.2">
      <c r="A412" s="152"/>
      <c r="B412" s="152"/>
      <c r="C412" s="152"/>
      <c r="D412" s="152"/>
      <c r="E412" s="152" t="s">
        <v>490</v>
      </c>
      <c r="F412" s="153">
        <v>0</v>
      </c>
      <c r="G412" s="152" t="s">
        <v>491</v>
      </c>
      <c r="H412" s="153">
        <v>0</v>
      </c>
      <c r="I412" s="152" t="s">
        <v>492</v>
      </c>
      <c r="J412" s="153">
        <v>0</v>
      </c>
    </row>
    <row r="413" spans="1:10" x14ac:dyDescent="0.2">
      <c r="A413" s="152"/>
      <c r="B413" s="152"/>
      <c r="C413" s="152"/>
      <c r="D413" s="152"/>
      <c r="E413" s="152" t="s">
        <v>493</v>
      </c>
      <c r="F413" s="153">
        <v>95.11</v>
      </c>
      <c r="G413" s="152"/>
      <c r="H413" s="165" t="s">
        <v>494</v>
      </c>
      <c r="I413" s="165"/>
      <c r="J413" s="153">
        <v>426.73</v>
      </c>
    </row>
    <row r="414" spans="1:10" ht="30" customHeight="1" thickBot="1" x14ac:dyDescent="0.25">
      <c r="A414" s="134"/>
      <c r="B414" s="134"/>
      <c r="C414" s="134"/>
      <c r="D414" s="134"/>
      <c r="E414" s="134"/>
      <c r="F414" s="134"/>
      <c r="G414" s="134" t="s">
        <v>495</v>
      </c>
      <c r="H414" s="154">
        <v>3</v>
      </c>
      <c r="I414" s="134" t="s">
        <v>496</v>
      </c>
      <c r="J414" s="136">
        <v>1280.19</v>
      </c>
    </row>
    <row r="415" spans="1:10" ht="0.95" customHeight="1" thickTop="1" x14ac:dyDescent="0.2">
      <c r="A415" s="155"/>
      <c r="B415" s="155"/>
      <c r="C415" s="155"/>
      <c r="D415" s="155"/>
      <c r="E415" s="155"/>
      <c r="F415" s="155"/>
      <c r="G415" s="155"/>
      <c r="H415" s="155"/>
      <c r="I415" s="155"/>
      <c r="J415" s="155"/>
    </row>
    <row r="416" spans="1:10" ht="18" customHeight="1" x14ac:dyDescent="0.2">
      <c r="A416" s="52"/>
      <c r="B416" s="139" t="s">
        <v>56</v>
      </c>
      <c r="C416" s="52" t="s">
        <v>265</v>
      </c>
      <c r="D416" s="52" t="s">
        <v>55</v>
      </c>
      <c r="E416" s="167" t="s">
        <v>467</v>
      </c>
      <c r="F416" s="167"/>
      <c r="G416" s="53" t="s">
        <v>76</v>
      </c>
      <c r="H416" s="139" t="s">
        <v>77</v>
      </c>
      <c r="I416" s="139" t="s">
        <v>266</v>
      </c>
      <c r="J416" s="139" t="s">
        <v>268</v>
      </c>
    </row>
    <row r="417" spans="1:10" ht="24" customHeight="1" x14ac:dyDescent="0.2">
      <c r="A417" s="56" t="s">
        <v>479</v>
      </c>
      <c r="B417" s="58" t="s">
        <v>444</v>
      </c>
      <c r="C417" s="56" t="s">
        <v>289</v>
      </c>
      <c r="D417" s="56" t="s">
        <v>445</v>
      </c>
      <c r="E417" s="168" t="s">
        <v>482</v>
      </c>
      <c r="F417" s="168"/>
      <c r="G417" s="57" t="s">
        <v>411</v>
      </c>
      <c r="H417" s="141">
        <v>1</v>
      </c>
      <c r="I417" s="64">
        <v>261.44</v>
      </c>
      <c r="J417" s="64">
        <v>261.44</v>
      </c>
    </row>
    <row r="418" spans="1:10" x14ac:dyDescent="0.2">
      <c r="A418" s="152"/>
      <c r="B418" s="152"/>
      <c r="C418" s="152"/>
      <c r="D418" s="152"/>
      <c r="E418" s="152" t="s">
        <v>490</v>
      </c>
      <c r="F418" s="153">
        <v>0</v>
      </c>
      <c r="G418" s="152" t="s">
        <v>491</v>
      </c>
      <c r="H418" s="153">
        <v>0</v>
      </c>
      <c r="I418" s="152" t="s">
        <v>492</v>
      </c>
      <c r="J418" s="153">
        <v>0</v>
      </c>
    </row>
    <row r="419" spans="1:10" x14ac:dyDescent="0.2">
      <c r="A419" s="152"/>
      <c r="B419" s="152"/>
      <c r="C419" s="152"/>
      <c r="D419" s="152"/>
      <c r="E419" s="152" t="s">
        <v>493</v>
      </c>
      <c r="F419" s="153">
        <v>74.98</v>
      </c>
      <c r="G419" s="152"/>
      <c r="H419" s="165" t="s">
        <v>494</v>
      </c>
      <c r="I419" s="165"/>
      <c r="J419" s="153">
        <v>336.42</v>
      </c>
    </row>
    <row r="420" spans="1:10" ht="30" customHeight="1" thickBot="1" x14ac:dyDescent="0.25">
      <c r="A420" s="134"/>
      <c r="B420" s="134"/>
      <c r="C420" s="134"/>
      <c r="D420" s="134"/>
      <c r="E420" s="134"/>
      <c r="F420" s="134"/>
      <c r="G420" s="134" t="s">
        <v>495</v>
      </c>
      <c r="H420" s="154">
        <v>3</v>
      </c>
      <c r="I420" s="134" t="s">
        <v>496</v>
      </c>
      <c r="J420" s="136">
        <v>1009.26</v>
      </c>
    </row>
    <row r="421" spans="1:10" ht="0.95" customHeight="1" thickTop="1" x14ac:dyDescent="0.2">
      <c r="A421" s="155"/>
      <c r="B421" s="155"/>
      <c r="C421" s="155"/>
      <c r="D421" s="155"/>
      <c r="E421" s="155"/>
      <c r="F421" s="155"/>
      <c r="G421" s="155"/>
      <c r="H421" s="155"/>
      <c r="I421" s="155"/>
      <c r="J421" s="155"/>
    </row>
    <row r="422" spans="1:10" ht="18" customHeight="1" x14ac:dyDescent="0.2">
      <c r="A422" s="52"/>
      <c r="B422" s="139" t="s">
        <v>56</v>
      </c>
      <c r="C422" s="52" t="s">
        <v>265</v>
      </c>
      <c r="D422" s="52" t="s">
        <v>55</v>
      </c>
      <c r="E422" s="167" t="s">
        <v>467</v>
      </c>
      <c r="F422" s="167"/>
      <c r="G422" s="53" t="s">
        <v>76</v>
      </c>
      <c r="H422" s="139" t="s">
        <v>77</v>
      </c>
      <c r="I422" s="139" t="s">
        <v>266</v>
      </c>
      <c r="J422" s="139" t="s">
        <v>268</v>
      </c>
    </row>
    <row r="423" spans="1:10" ht="36" customHeight="1" x14ac:dyDescent="0.2">
      <c r="A423" s="56" t="s">
        <v>479</v>
      </c>
      <c r="B423" s="58" t="s">
        <v>420</v>
      </c>
      <c r="C423" s="56" t="s">
        <v>289</v>
      </c>
      <c r="D423" s="56" t="s">
        <v>421</v>
      </c>
      <c r="E423" s="168" t="s">
        <v>482</v>
      </c>
      <c r="F423" s="168"/>
      <c r="G423" s="57" t="s">
        <v>411</v>
      </c>
      <c r="H423" s="141">
        <v>1</v>
      </c>
      <c r="I423" s="64">
        <v>747.05</v>
      </c>
      <c r="J423" s="64">
        <v>747.05</v>
      </c>
    </row>
    <row r="424" spans="1:10" x14ac:dyDescent="0.2">
      <c r="A424" s="152"/>
      <c r="B424" s="152"/>
      <c r="C424" s="152"/>
      <c r="D424" s="152"/>
      <c r="E424" s="152" t="s">
        <v>490</v>
      </c>
      <c r="F424" s="153">
        <v>0</v>
      </c>
      <c r="G424" s="152" t="s">
        <v>491</v>
      </c>
      <c r="H424" s="153">
        <v>0</v>
      </c>
      <c r="I424" s="152" t="s">
        <v>492</v>
      </c>
      <c r="J424" s="153">
        <v>0</v>
      </c>
    </row>
    <row r="425" spans="1:10" x14ac:dyDescent="0.2">
      <c r="A425" s="152"/>
      <c r="B425" s="152"/>
      <c r="C425" s="152"/>
      <c r="D425" s="152"/>
      <c r="E425" s="152" t="s">
        <v>493</v>
      </c>
      <c r="F425" s="153">
        <v>214.25</v>
      </c>
      <c r="G425" s="152"/>
      <c r="H425" s="165" t="s">
        <v>494</v>
      </c>
      <c r="I425" s="165"/>
      <c r="J425" s="153">
        <v>961.3</v>
      </c>
    </row>
    <row r="426" spans="1:10" ht="30" customHeight="1" thickBot="1" x14ac:dyDescent="0.25">
      <c r="A426" s="134"/>
      <c r="B426" s="134"/>
      <c r="C426" s="134"/>
      <c r="D426" s="134"/>
      <c r="E426" s="134"/>
      <c r="F426" s="134"/>
      <c r="G426" s="134" t="s">
        <v>495</v>
      </c>
      <c r="H426" s="154">
        <v>2</v>
      </c>
      <c r="I426" s="134" t="s">
        <v>496</v>
      </c>
      <c r="J426" s="136">
        <v>1922.6</v>
      </c>
    </row>
    <row r="427" spans="1:10" ht="0.95" customHeight="1" thickTop="1" x14ac:dyDescent="0.2">
      <c r="A427" s="155"/>
      <c r="B427" s="155"/>
      <c r="C427" s="155"/>
      <c r="D427" s="155"/>
      <c r="E427" s="155"/>
      <c r="F427" s="155"/>
      <c r="G427" s="155"/>
      <c r="H427" s="155"/>
      <c r="I427" s="155"/>
      <c r="J427" s="155"/>
    </row>
    <row r="428" spans="1:10" ht="18" customHeight="1" x14ac:dyDescent="0.2">
      <c r="A428" s="52"/>
      <c r="B428" s="139" t="s">
        <v>56</v>
      </c>
      <c r="C428" s="52" t="s">
        <v>265</v>
      </c>
      <c r="D428" s="52" t="s">
        <v>55</v>
      </c>
      <c r="E428" s="167" t="s">
        <v>467</v>
      </c>
      <c r="F428" s="167"/>
      <c r="G428" s="53" t="s">
        <v>76</v>
      </c>
      <c r="H428" s="139" t="s">
        <v>77</v>
      </c>
      <c r="I428" s="139" t="s">
        <v>266</v>
      </c>
      <c r="J428" s="139" t="s">
        <v>268</v>
      </c>
    </row>
    <row r="429" spans="1:10" ht="48" customHeight="1" x14ac:dyDescent="0.2">
      <c r="A429" s="56" t="s">
        <v>479</v>
      </c>
      <c r="B429" s="58" t="s">
        <v>422</v>
      </c>
      <c r="C429" s="56" t="s">
        <v>289</v>
      </c>
      <c r="D429" s="56" t="s">
        <v>423</v>
      </c>
      <c r="E429" s="168" t="s">
        <v>482</v>
      </c>
      <c r="F429" s="168"/>
      <c r="G429" s="57" t="s">
        <v>411</v>
      </c>
      <c r="H429" s="141">
        <v>1</v>
      </c>
      <c r="I429" s="64">
        <v>458.77</v>
      </c>
      <c r="J429" s="64">
        <v>458.77</v>
      </c>
    </row>
    <row r="430" spans="1:10" x14ac:dyDescent="0.2">
      <c r="A430" s="152"/>
      <c r="B430" s="152"/>
      <c r="C430" s="152"/>
      <c r="D430" s="152"/>
      <c r="E430" s="152" t="s">
        <v>490</v>
      </c>
      <c r="F430" s="153">
        <v>0</v>
      </c>
      <c r="G430" s="152" t="s">
        <v>491</v>
      </c>
      <c r="H430" s="153">
        <v>0</v>
      </c>
      <c r="I430" s="152" t="s">
        <v>492</v>
      </c>
      <c r="J430" s="153">
        <v>0</v>
      </c>
    </row>
    <row r="431" spans="1:10" x14ac:dyDescent="0.2">
      <c r="A431" s="152"/>
      <c r="B431" s="152"/>
      <c r="C431" s="152"/>
      <c r="D431" s="152"/>
      <c r="E431" s="152" t="s">
        <v>493</v>
      </c>
      <c r="F431" s="153">
        <v>131.58000000000001</v>
      </c>
      <c r="G431" s="152"/>
      <c r="H431" s="165" t="s">
        <v>494</v>
      </c>
      <c r="I431" s="165"/>
      <c r="J431" s="153">
        <v>590.35</v>
      </c>
    </row>
    <row r="432" spans="1:10" ht="30" customHeight="1" thickBot="1" x14ac:dyDescent="0.25">
      <c r="A432" s="134"/>
      <c r="B432" s="134"/>
      <c r="C432" s="134"/>
      <c r="D432" s="134"/>
      <c r="E432" s="134"/>
      <c r="F432" s="134"/>
      <c r="G432" s="134" t="s">
        <v>495</v>
      </c>
      <c r="H432" s="154">
        <v>2</v>
      </c>
      <c r="I432" s="134" t="s">
        <v>496</v>
      </c>
      <c r="J432" s="136">
        <v>1180.7</v>
      </c>
    </row>
    <row r="433" spans="1:10" ht="0.95" customHeight="1" thickTop="1" x14ac:dyDescent="0.2">
      <c r="A433" s="155"/>
      <c r="B433" s="155"/>
      <c r="C433" s="155"/>
      <c r="D433" s="155"/>
      <c r="E433" s="155"/>
      <c r="F433" s="155"/>
      <c r="G433" s="155"/>
      <c r="H433" s="155"/>
      <c r="I433" s="155"/>
      <c r="J433" s="155"/>
    </row>
    <row r="434" spans="1:10" ht="18" customHeight="1" x14ac:dyDescent="0.2">
      <c r="A434" s="52"/>
      <c r="B434" s="139" t="s">
        <v>56</v>
      </c>
      <c r="C434" s="52" t="s">
        <v>265</v>
      </c>
      <c r="D434" s="52" t="s">
        <v>55</v>
      </c>
      <c r="E434" s="167" t="s">
        <v>467</v>
      </c>
      <c r="F434" s="167"/>
      <c r="G434" s="53" t="s">
        <v>76</v>
      </c>
      <c r="H434" s="139" t="s">
        <v>77</v>
      </c>
      <c r="I434" s="139" t="s">
        <v>266</v>
      </c>
      <c r="J434" s="139" t="s">
        <v>268</v>
      </c>
    </row>
    <row r="435" spans="1:10" ht="36" customHeight="1" x14ac:dyDescent="0.2">
      <c r="A435" s="56" t="s">
        <v>479</v>
      </c>
      <c r="B435" s="58" t="s">
        <v>446</v>
      </c>
      <c r="C435" s="56" t="s">
        <v>289</v>
      </c>
      <c r="D435" s="56" t="s">
        <v>447</v>
      </c>
      <c r="E435" s="168" t="s">
        <v>482</v>
      </c>
      <c r="F435" s="168"/>
      <c r="G435" s="57" t="s">
        <v>411</v>
      </c>
      <c r="H435" s="141">
        <v>1</v>
      </c>
      <c r="I435" s="64">
        <v>541.5</v>
      </c>
      <c r="J435" s="64">
        <v>541.5</v>
      </c>
    </row>
    <row r="436" spans="1:10" x14ac:dyDescent="0.2">
      <c r="A436" s="152"/>
      <c r="B436" s="152"/>
      <c r="C436" s="152"/>
      <c r="D436" s="152"/>
      <c r="E436" s="152" t="s">
        <v>490</v>
      </c>
      <c r="F436" s="153">
        <v>0</v>
      </c>
      <c r="G436" s="152" t="s">
        <v>491</v>
      </c>
      <c r="H436" s="153">
        <v>0</v>
      </c>
      <c r="I436" s="152" t="s">
        <v>492</v>
      </c>
      <c r="J436" s="153">
        <v>0</v>
      </c>
    </row>
    <row r="437" spans="1:10" x14ac:dyDescent="0.2">
      <c r="A437" s="152"/>
      <c r="B437" s="152"/>
      <c r="C437" s="152"/>
      <c r="D437" s="152"/>
      <c r="E437" s="152" t="s">
        <v>493</v>
      </c>
      <c r="F437" s="153">
        <v>155.30000000000001</v>
      </c>
      <c r="G437" s="152"/>
      <c r="H437" s="165" t="s">
        <v>494</v>
      </c>
      <c r="I437" s="165"/>
      <c r="J437" s="153">
        <v>696.8</v>
      </c>
    </row>
    <row r="438" spans="1:10" ht="30" customHeight="1" thickBot="1" x14ac:dyDescent="0.25">
      <c r="A438" s="134"/>
      <c r="B438" s="134"/>
      <c r="C438" s="134"/>
      <c r="D438" s="134"/>
      <c r="E438" s="134"/>
      <c r="F438" s="134"/>
      <c r="G438" s="134" t="s">
        <v>495</v>
      </c>
      <c r="H438" s="154">
        <v>2</v>
      </c>
      <c r="I438" s="134" t="s">
        <v>496</v>
      </c>
      <c r="J438" s="136">
        <v>1393.6</v>
      </c>
    </row>
    <row r="439" spans="1:10" ht="0.95" customHeight="1" thickTop="1" x14ac:dyDescent="0.2">
      <c r="A439" s="155"/>
      <c r="B439" s="155"/>
      <c r="C439" s="155"/>
      <c r="D439" s="155"/>
      <c r="E439" s="155"/>
      <c r="F439" s="155"/>
      <c r="G439" s="155"/>
      <c r="H439" s="155"/>
      <c r="I439" s="155"/>
      <c r="J439" s="155"/>
    </row>
    <row r="440" spans="1:10" ht="18" customHeight="1" x14ac:dyDescent="0.2">
      <c r="A440" s="52"/>
      <c r="B440" s="139" t="s">
        <v>56</v>
      </c>
      <c r="C440" s="52" t="s">
        <v>265</v>
      </c>
      <c r="D440" s="52" t="s">
        <v>55</v>
      </c>
      <c r="E440" s="167" t="s">
        <v>467</v>
      </c>
      <c r="F440" s="167"/>
      <c r="G440" s="53" t="s">
        <v>76</v>
      </c>
      <c r="H440" s="139" t="s">
        <v>77</v>
      </c>
      <c r="I440" s="139" t="s">
        <v>266</v>
      </c>
      <c r="J440" s="139" t="s">
        <v>268</v>
      </c>
    </row>
    <row r="441" spans="1:10" ht="48" customHeight="1" x14ac:dyDescent="0.2">
      <c r="A441" s="56" t="s">
        <v>479</v>
      </c>
      <c r="B441" s="58" t="s">
        <v>448</v>
      </c>
      <c r="C441" s="56" t="s">
        <v>289</v>
      </c>
      <c r="D441" s="56" t="s">
        <v>449</v>
      </c>
      <c r="E441" s="168" t="s">
        <v>482</v>
      </c>
      <c r="F441" s="168"/>
      <c r="G441" s="57" t="s">
        <v>411</v>
      </c>
      <c r="H441" s="141">
        <v>1</v>
      </c>
      <c r="I441" s="64">
        <v>473.42</v>
      </c>
      <c r="J441" s="64">
        <v>473.42</v>
      </c>
    </row>
    <row r="442" spans="1:10" x14ac:dyDescent="0.2">
      <c r="A442" s="152"/>
      <c r="B442" s="152"/>
      <c r="C442" s="152"/>
      <c r="D442" s="152"/>
      <c r="E442" s="152" t="s">
        <v>490</v>
      </c>
      <c r="F442" s="153">
        <v>0</v>
      </c>
      <c r="G442" s="152" t="s">
        <v>491</v>
      </c>
      <c r="H442" s="153">
        <v>0</v>
      </c>
      <c r="I442" s="152" t="s">
        <v>492</v>
      </c>
      <c r="J442" s="153">
        <v>0</v>
      </c>
    </row>
    <row r="443" spans="1:10" x14ac:dyDescent="0.2">
      <c r="A443" s="152"/>
      <c r="B443" s="152"/>
      <c r="C443" s="152"/>
      <c r="D443" s="152"/>
      <c r="E443" s="152" t="s">
        <v>493</v>
      </c>
      <c r="F443" s="153">
        <v>135.78</v>
      </c>
      <c r="G443" s="152"/>
      <c r="H443" s="165" t="s">
        <v>494</v>
      </c>
      <c r="I443" s="165"/>
      <c r="J443" s="153">
        <v>609.20000000000005</v>
      </c>
    </row>
    <row r="444" spans="1:10" ht="30" customHeight="1" thickBot="1" x14ac:dyDescent="0.25">
      <c r="A444" s="134"/>
      <c r="B444" s="134"/>
      <c r="C444" s="134"/>
      <c r="D444" s="134"/>
      <c r="E444" s="134"/>
      <c r="F444" s="134"/>
      <c r="G444" s="134" t="s">
        <v>495</v>
      </c>
      <c r="H444" s="154">
        <v>1</v>
      </c>
      <c r="I444" s="134" t="s">
        <v>496</v>
      </c>
      <c r="J444" s="136">
        <v>609.20000000000005</v>
      </c>
    </row>
    <row r="445" spans="1:10" ht="0.95" customHeight="1" thickTop="1" x14ac:dyDescent="0.2">
      <c r="A445" s="155"/>
      <c r="B445" s="155"/>
      <c r="C445" s="155"/>
      <c r="D445" s="155"/>
      <c r="E445" s="155"/>
      <c r="F445" s="155"/>
      <c r="G445" s="155"/>
      <c r="H445" s="155"/>
      <c r="I445" s="155"/>
      <c r="J445" s="155"/>
    </row>
    <row r="446" spans="1:10" ht="18" customHeight="1" x14ac:dyDescent="0.2">
      <c r="A446" s="52"/>
      <c r="B446" s="139" t="s">
        <v>56</v>
      </c>
      <c r="C446" s="52" t="s">
        <v>265</v>
      </c>
      <c r="D446" s="52" t="s">
        <v>55</v>
      </c>
      <c r="E446" s="167" t="s">
        <v>467</v>
      </c>
      <c r="F446" s="167"/>
      <c r="G446" s="53" t="s">
        <v>76</v>
      </c>
      <c r="H446" s="139" t="s">
        <v>77</v>
      </c>
      <c r="I446" s="139" t="s">
        <v>266</v>
      </c>
      <c r="J446" s="139" t="s">
        <v>268</v>
      </c>
    </row>
    <row r="447" spans="1:10" ht="36" customHeight="1" x14ac:dyDescent="0.2">
      <c r="A447" s="56" t="s">
        <v>479</v>
      </c>
      <c r="B447" s="58" t="s">
        <v>450</v>
      </c>
      <c r="C447" s="56" t="s">
        <v>289</v>
      </c>
      <c r="D447" s="56" t="s">
        <v>451</v>
      </c>
      <c r="E447" s="168" t="s">
        <v>482</v>
      </c>
      <c r="F447" s="168"/>
      <c r="G447" s="57" t="s">
        <v>411</v>
      </c>
      <c r="H447" s="141">
        <v>1</v>
      </c>
      <c r="I447" s="64">
        <v>1430.56</v>
      </c>
      <c r="J447" s="64">
        <v>1430.56</v>
      </c>
    </row>
    <row r="448" spans="1:10" x14ac:dyDescent="0.2">
      <c r="A448" s="152"/>
      <c r="B448" s="152"/>
      <c r="C448" s="152"/>
      <c r="D448" s="152"/>
      <c r="E448" s="152" t="s">
        <v>490</v>
      </c>
      <c r="F448" s="153">
        <v>0</v>
      </c>
      <c r="G448" s="152" t="s">
        <v>491</v>
      </c>
      <c r="H448" s="153">
        <v>0</v>
      </c>
      <c r="I448" s="152" t="s">
        <v>492</v>
      </c>
      <c r="J448" s="153">
        <v>0</v>
      </c>
    </row>
    <row r="449" spans="1:10" x14ac:dyDescent="0.2">
      <c r="A449" s="152"/>
      <c r="B449" s="152"/>
      <c r="C449" s="152"/>
      <c r="D449" s="152"/>
      <c r="E449" s="152" t="s">
        <v>493</v>
      </c>
      <c r="F449" s="153">
        <v>410.28</v>
      </c>
      <c r="G449" s="152"/>
      <c r="H449" s="165" t="s">
        <v>494</v>
      </c>
      <c r="I449" s="165"/>
      <c r="J449" s="153">
        <v>1840.84</v>
      </c>
    </row>
    <row r="450" spans="1:10" ht="30" customHeight="1" thickBot="1" x14ac:dyDescent="0.25">
      <c r="A450" s="134"/>
      <c r="B450" s="134"/>
      <c r="C450" s="134"/>
      <c r="D450" s="134"/>
      <c r="E450" s="134"/>
      <c r="F450" s="134"/>
      <c r="G450" s="134" t="s">
        <v>495</v>
      </c>
      <c r="H450" s="154">
        <v>1</v>
      </c>
      <c r="I450" s="134" t="s">
        <v>496</v>
      </c>
      <c r="J450" s="136">
        <v>1840.84</v>
      </c>
    </row>
    <row r="451" spans="1:10" ht="0.95" customHeight="1" thickTop="1" x14ac:dyDescent="0.2">
      <c r="A451" s="155"/>
      <c r="B451" s="155"/>
      <c r="C451" s="155"/>
      <c r="D451" s="155"/>
      <c r="E451" s="155"/>
      <c r="F451" s="155"/>
      <c r="G451" s="155"/>
      <c r="H451" s="155"/>
      <c r="I451" s="155"/>
      <c r="J451" s="155"/>
    </row>
    <row r="452" spans="1:10" ht="18" customHeight="1" x14ac:dyDescent="0.2">
      <c r="A452" s="52"/>
      <c r="B452" s="139" t="s">
        <v>56</v>
      </c>
      <c r="C452" s="52" t="s">
        <v>265</v>
      </c>
      <c r="D452" s="52" t="s">
        <v>55</v>
      </c>
      <c r="E452" s="167" t="s">
        <v>467</v>
      </c>
      <c r="F452" s="167"/>
      <c r="G452" s="53" t="s">
        <v>76</v>
      </c>
      <c r="H452" s="139" t="s">
        <v>77</v>
      </c>
      <c r="I452" s="139" t="s">
        <v>266</v>
      </c>
      <c r="J452" s="139" t="s">
        <v>268</v>
      </c>
    </row>
    <row r="453" spans="1:10" ht="36" customHeight="1" x14ac:dyDescent="0.2">
      <c r="A453" s="56" t="s">
        <v>479</v>
      </c>
      <c r="B453" s="58" t="s">
        <v>452</v>
      </c>
      <c r="C453" s="56" t="s">
        <v>289</v>
      </c>
      <c r="D453" s="56" t="s">
        <v>453</v>
      </c>
      <c r="E453" s="168" t="s">
        <v>482</v>
      </c>
      <c r="F453" s="168"/>
      <c r="G453" s="57" t="s">
        <v>411</v>
      </c>
      <c r="H453" s="141">
        <v>1</v>
      </c>
      <c r="I453" s="64">
        <v>192.17</v>
      </c>
      <c r="J453" s="64">
        <v>192.17</v>
      </c>
    </row>
    <row r="454" spans="1:10" x14ac:dyDescent="0.2">
      <c r="A454" s="152"/>
      <c r="B454" s="152"/>
      <c r="C454" s="152"/>
      <c r="D454" s="152"/>
      <c r="E454" s="152" t="s">
        <v>490</v>
      </c>
      <c r="F454" s="153">
        <v>0</v>
      </c>
      <c r="G454" s="152" t="s">
        <v>491</v>
      </c>
      <c r="H454" s="153">
        <v>0</v>
      </c>
      <c r="I454" s="152" t="s">
        <v>492</v>
      </c>
      <c r="J454" s="153">
        <v>0</v>
      </c>
    </row>
    <row r="455" spans="1:10" x14ac:dyDescent="0.2">
      <c r="A455" s="152"/>
      <c r="B455" s="152"/>
      <c r="C455" s="152"/>
      <c r="D455" s="152"/>
      <c r="E455" s="152" t="s">
        <v>493</v>
      </c>
      <c r="F455" s="153">
        <v>55.11</v>
      </c>
      <c r="G455" s="152"/>
      <c r="H455" s="165" t="s">
        <v>494</v>
      </c>
      <c r="I455" s="165"/>
      <c r="J455" s="153">
        <v>247.28</v>
      </c>
    </row>
    <row r="456" spans="1:10" ht="30" customHeight="1" thickBot="1" x14ac:dyDescent="0.25">
      <c r="A456" s="134"/>
      <c r="B456" s="134"/>
      <c r="C456" s="134"/>
      <c r="D456" s="134"/>
      <c r="E456" s="134"/>
      <c r="F456" s="134"/>
      <c r="G456" s="134" t="s">
        <v>495</v>
      </c>
      <c r="H456" s="154">
        <v>2</v>
      </c>
      <c r="I456" s="134" t="s">
        <v>496</v>
      </c>
      <c r="J456" s="136">
        <v>494.56</v>
      </c>
    </row>
    <row r="457" spans="1:10" ht="0.95" customHeight="1" thickTop="1" x14ac:dyDescent="0.2">
      <c r="A457" s="155"/>
      <c r="B457" s="155"/>
      <c r="C457" s="155"/>
      <c r="D457" s="155"/>
      <c r="E457" s="155"/>
      <c r="F457" s="155"/>
      <c r="G457" s="155"/>
      <c r="H457" s="155"/>
      <c r="I457" s="155"/>
      <c r="J457" s="155"/>
    </row>
    <row r="458" spans="1:10" ht="18" customHeight="1" x14ac:dyDescent="0.2">
      <c r="A458" s="52"/>
      <c r="B458" s="139" t="s">
        <v>56</v>
      </c>
      <c r="C458" s="52" t="s">
        <v>265</v>
      </c>
      <c r="D458" s="52" t="s">
        <v>55</v>
      </c>
      <c r="E458" s="167" t="s">
        <v>467</v>
      </c>
      <c r="F458" s="167"/>
      <c r="G458" s="53" t="s">
        <v>76</v>
      </c>
      <c r="H458" s="139" t="s">
        <v>77</v>
      </c>
      <c r="I458" s="139" t="s">
        <v>266</v>
      </c>
      <c r="J458" s="139" t="s">
        <v>268</v>
      </c>
    </row>
    <row r="459" spans="1:10" ht="36" customHeight="1" x14ac:dyDescent="0.2">
      <c r="A459" s="56" t="s">
        <v>479</v>
      </c>
      <c r="B459" s="58" t="s">
        <v>454</v>
      </c>
      <c r="C459" s="56" t="s">
        <v>289</v>
      </c>
      <c r="D459" s="56" t="s">
        <v>455</v>
      </c>
      <c r="E459" s="168" t="s">
        <v>482</v>
      </c>
      <c r="F459" s="168"/>
      <c r="G459" s="57" t="s">
        <v>411</v>
      </c>
      <c r="H459" s="141">
        <v>1</v>
      </c>
      <c r="I459" s="64">
        <v>232.88</v>
      </c>
      <c r="J459" s="64">
        <v>232.88</v>
      </c>
    </row>
    <row r="460" spans="1:10" x14ac:dyDescent="0.2">
      <c r="A460" s="152"/>
      <c r="B460" s="152"/>
      <c r="C460" s="152"/>
      <c r="D460" s="152"/>
      <c r="E460" s="152" t="s">
        <v>490</v>
      </c>
      <c r="F460" s="153">
        <v>0</v>
      </c>
      <c r="G460" s="152" t="s">
        <v>491</v>
      </c>
      <c r="H460" s="153">
        <v>0</v>
      </c>
      <c r="I460" s="152" t="s">
        <v>492</v>
      </c>
      <c r="J460" s="153">
        <v>0</v>
      </c>
    </row>
    <row r="461" spans="1:10" x14ac:dyDescent="0.2">
      <c r="A461" s="152"/>
      <c r="B461" s="152"/>
      <c r="C461" s="152"/>
      <c r="D461" s="152"/>
      <c r="E461" s="152" t="s">
        <v>493</v>
      </c>
      <c r="F461" s="153">
        <v>66.790000000000006</v>
      </c>
      <c r="G461" s="152"/>
      <c r="H461" s="165" t="s">
        <v>494</v>
      </c>
      <c r="I461" s="165"/>
      <c r="J461" s="153">
        <v>299.67</v>
      </c>
    </row>
    <row r="462" spans="1:10" ht="30" customHeight="1" thickBot="1" x14ac:dyDescent="0.25">
      <c r="A462" s="134"/>
      <c r="B462" s="134"/>
      <c r="C462" s="134"/>
      <c r="D462" s="134"/>
      <c r="E462" s="134"/>
      <c r="F462" s="134"/>
      <c r="G462" s="134" t="s">
        <v>495</v>
      </c>
      <c r="H462" s="154">
        <v>3</v>
      </c>
      <c r="I462" s="134" t="s">
        <v>496</v>
      </c>
      <c r="J462" s="136">
        <v>899.01</v>
      </c>
    </row>
    <row r="463" spans="1:10" ht="0.95" customHeight="1" thickTop="1" x14ac:dyDescent="0.2">
      <c r="A463" s="155"/>
      <c r="B463" s="155"/>
      <c r="C463" s="155"/>
      <c r="D463" s="155"/>
      <c r="E463" s="155"/>
      <c r="F463" s="155"/>
      <c r="G463" s="155"/>
      <c r="H463" s="155"/>
      <c r="I463" s="155"/>
      <c r="J463" s="155"/>
    </row>
    <row r="464" spans="1:10" ht="18" customHeight="1" x14ac:dyDescent="0.2">
      <c r="A464" s="52"/>
      <c r="B464" s="139" t="s">
        <v>56</v>
      </c>
      <c r="C464" s="52" t="s">
        <v>265</v>
      </c>
      <c r="D464" s="52" t="s">
        <v>55</v>
      </c>
      <c r="E464" s="167" t="s">
        <v>467</v>
      </c>
      <c r="F464" s="167"/>
      <c r="G464" s="53" t="s">
        <v>76</v>
      </c>
      <c r="H464" s="139" t="s">
        <v>77</v>
      </c>
      <c r="I464" s="139" t="s">
        <v>266</v>
      </c>
      <c r="J464" s="139" t="s">
        <v>268</v>
      </c>
    </row>
    <row r="465" spans="1:10" ht="24" customHeight="1" x14ac:dyDescent="0.2">
      <c r="A465" s="56" t="s">
        <v>479</v>
      </c>
      <c r="B465" s="58" t="s">
        <v>456</v>
      </c>
      <c r="C465" s="56" t="s">
        <v>289</v>
      </c>
      <c r="D465" s="56" t="s">
        <v>457</v>
      </c>
      <c r="E465" s="168" t="s">
        <v>482</v>
      </c>
      <c r="F465" s="168"/>
      <c r="G465" s="57" t="s">
        <v>411</v>
      </c>
      <c r="H465" s="141">
        <v>1</v>
      </c>
      <c r="I465" s="64">
        <v>11.63</v>
      </c>
      <c r="J465" s="64">
        <v>11.63</v>
      </c>
    </row>
    <row r="466" spans="1:10" x14ac:dyDescent="0.2">
      <c r="A466" s="152"/>
      <c r="B466" s="152"/>
      <c r="C466" s="152"/>
      <c r="D466" s="152"/>
      <c r="E466" s="152" t="s">
        <v>490</v>
      </c>
      <c r="F466" s="153">
        <v>0</v>
      </c>
      <c r="G466" s="152" t="s">
        <v>491</v>
      </c>
      <c r="H466" s="153">
        <v>0</v>
      </c>
      <c r="I466" s="152" t="s">
        <v>492</v>
      </c>
      <c r="J466" s="153">
        <v>0</v>
      </c>
    </row>
    <row r="467" spans="1:10" x14ac:dyDescent="0.2">
      <c r="A467" s="152"/>
      <c r="B467" s="152"/>
      <c r="C467" s="152"/>
      <c r="D467" s="152"/>
      <c r="E467" s="152" t="s">
        <v>493</v>
      </c>
      <c r="F467" s="153">
        <v>3.34</v>
      </c>
      <c r="G467" s="152"/>
      <c r="H467" s="165" t="s">
        <v>494</v>
      </c>
      <c r="I467" s="165"/>
      <c r="J467" s="153">
        <v>14.97</v>
      </c>
    </row>
    <row r="468" spans="1:10" ht="30" customHeight="1" thickBot="1" x14ac:dyDescent="0.25">
      <c r="A468" s="134"/>
      <c r="B468" s="134"/>
      <c r="C468" s="134"/>
      <c r="D468" s="134"/>
      <c r="E468" s="134"/>
      <c r="F468" s="134"/>
      <c r="G468" s="134" t="s">
        <v>495</v>
      </c>
      <c r="H468" s="154">
        <v>1.5</v>
      </c>
      <c r="I468" s="134" t="s">
        <v>496</v>
      </c>
      <c r="J468" s="136">
        <v>22.46</v>
      </c>
    </row>
    <row r="469" spans="1:10" ht="0.95" customHeight="1" thickTop="1" x14ac:dyDescent="0.2">
      <c r="A469" s="155"/>
      <c r="B469" s="155"/>
      <c r="C469" s="155"/>
      <c r="D469" s="155"/>
      <c r="E469" s="155"/>
      <c r="F469" s="155"/>
      <c r="G469" s="155"/>
      <c r="H469" s="155"/>
      <c r="I469" s="155"/>
      <c r="J469" s="155"/>
    </row>
    <row r="470" spans="1:10" ht="18" customHeight="1" x14ac:dyDescent="0.2">
      <c r="A470" s="52"/>
      <c r="B470" s="139" t="s">
        <v>56</v>
      </c>
      <c r="C470" s="52" t="s">
        <v>265</v>
      </c>
      <c r="D470" s="52" t="s">
        <v>55</v>
      </c>
      <c r="E470" s="167" t="s">
        <v>467</v>
      </c>
      <c r="F470" s="167"/>
      <c r="G470" s="53" t="s">
        <v>76</v>
      </c>
      <c r="H470" s="139" t="s">
        <v>77</v>
      </c>
      <c r="I470" s="139" t="s">
        <v>266</v>
      </c>
      <c r="J470" s="139" t="s">
        <v>268</v>
      </c>
    </row>
    <row r="471" spans="1:10" ht="24" customHeight="1" x14ac:dyDescent="0.2">
      <c r="A471" s="56" t="s">
        <v>479</v>
      </c>
      <c r="B471" s="58" t="s">
        <v>458</v>
      </c>
      <c r="C471" s="56" t="s">
        <v>9</v>
      </c>
      <c r="D471" s="56" t="s">
        <v>459</v>
      </c>
      <c r="E471" s="168" t="s">
        <v>482</v>
      </c>
      <c r="F471" s="168"/>
      <c r="G471" s="57" t="s">
        <v>460</v>
      </c>
      <c r="H471" s="141">
        <v>1</v>
      </c>
      <c r="I471" s="64">
        <v>1755.53</v>
      </c>
      <c r="J471" s="64">
        <v>1755.53</v>
      </c>
    </row>
    <row r="472" spans="1:10" x14ac:dyDescent="0.2">
      <c r="A472" s="152"/>
      <c r="B472" s="152"/>
      <c r="C472" s="152"/>
      <c r="D472" s="152"/>
      <c r="E472" s="152" t="s">
        <v>490</v>
      </c>
      <c r="F472" s="153">
        <v>0</v>
      </c>
      <c r="G472" s="152" t="s">
        <v>491</v>
      </c>
      <c r="H472" s="153">
        <v>0</v>
      </c>
      <c r="I472" s="152" t="s">
        <v>492</v>
      </c>
      <c r="J472" s="153">
        <v>0</v>
      </c>
    </row>
    <row r="473" spans="1:10" x14ac:dyDescent="0.2">
      <c r="A473" s="152"/>
      <c r="B473" s="152"/>
      <c r="C473" s="152"/>
      <c r="D473" s="152"/>
      <c r="E473" s="152" t="s">
        <v>493</v>
      </c>
      <c r="F473" s="153">
        <v>503.49</v>
      </c>
      <c r="G473" s="152"/>
      <c r="H473" s="165" t="s">
        <v>494</v>
      </c>
      <c r="I473" s="165"/>
      <c r="J473" s="153">
        <v>2259.02</v>
      </c>
    </row>
    <row r="474" spans="1:10" ht="30" customHeight="1" thickBot="1" x14ac:dyDescent="0.25">
      <c r="A474" s="134"/>
      <c r="B474" s="134"/>
      <c r="C474" s="134"/>
      <c r="D474" s="134"/>
      <c r="E474" s="134"/>
      <c r="F474" s="134"/>
      <c r="G474" s="134" t="s">
        <v>495</v>
      </c>
      <c r="H474" s="154">
        <v>3</v>
      </c>
      <c r="I474" s="134" t="s">
        <v>496</v>
      </c>
      <c r="J474" s="136">
        <v>6777.06</v>
      </c>
    </row>
    <row r="475" spans="1:10" ht="0.95" customHeight="1" thickTop="1" x14ac:dyDescent="0.2">
      <c r="A475" s="155"/>
      <c r="B475" s="155"/>
      <c r="C475" s="155"/>
      <c r="D475" s="155"/>
      <c r="E475" s="155"/>
      <c r="F475" s="155"/>
      <c r="G475" s="155"/>
      <c r="H475" s="155"/>
      <c r="I475" s="155"/>
      <c r="J475" s="155"/>
    </row>
    <row r="476" spans="1:10" ht="18" customHeight="1" x14ac:dyDescent="0.2">
      <c r="A476" s="52" t="s">
        <v>461</v>
      </c>
      <c r="B476" s="139" t="s">
        <v>56</v>
      </c>
      <c r="C476" s="52" t="s">
        <v>265</v>
      </c>
      <c r="D476" s="52" t="s">
        <v>55</v>
      </c>
      <c r="E476" s="167" t="s">
        <v>467</v>
      </c>
      <c r="F476" s="167"/>
      <c r="G476" s="53" t="s">
        <v>76</v>
      </c>
      <c r="H476" s="139" t="s">
        <v>77</v>
      </c>
      <c r="I476" s="139" t="s">
        <v>266</v>
      </c>
      <c r="J476" s="139" t="s">
        <v>268</v>
      </c>
    </row>
    <row r="477" spans="1:10" ht="24" customHeight="1" x14ac:dyDescent="0.2">
      <c r="A477" s="56" t="s">
        <v>468</v>
      </c>
      <c r="B477" s="58" t="s">
        <v>462</v>
      </c>
      <c r="C477" s="56" t="s">
        <v>285</v>
      </c>
      <c r="D477" s="56" t="s">
        <v>463</v>
      </c>
      <c r="E477" s="168" t="s">
        <v>692</v>
      </c>
      <c r="F477" s="168"/>
      <c r="G477" s="57" t="s">
        <v>107</v>
      </c>
      <c r="H477" s="141">
        <v>1</v>
      </c>
      <c r="I477" s="64">
        <v>450.08</v>
      </c>
      <c r="J477" s="64">
        <v>450.08</v>
      </c>
    </row>
    <row r="478" spans="1:10" ht="24" customHeight="1" x14ac:dyDescent="0.2">
      <c r="A478" s="147" t="s">
        <v>479</v>
      </c>
      <c r="B478" s="148" t="s">
        <v>693</v>
      </c>
      <c r="C478" s="147" t="s">
        <v>285</v>
      </c>
      <c r="D478" s="147" t="s">
        <v>694</v>
      </c>
      <c r="E478" s="164" t="s">
        <v>482</v>
      </c>
      <c r="F478" s="164"/>
      <c r="G478" s="149" t="s">
        <v>107</v>
      </c>
      <c r="H478" s="150">
        <v>0.878</v>
      </c>
      <c r="I478" s="151">
        <v>76.75</v>
      </c>
      <c r="J478" s="151">
        <v>67.386499999999998</v>
      </c>
    </row>
    <row r="479" spans="1:10" ht="24" customHeight="1" x14ac:dyDescent="0.2">
      <c r="A479" s="147" t="s">
        <v>479</v>
      </c>
      <c r="B479" s="148" t="s">
        <v>695</v>
      </c>
      <c r="C479" s="147" t="s">
        <v>285</v>
      </c>
      <c r="D479" s="147" t="s">
        <v>696</v>
      </c>
      <c r="E479" s="164" t="s">
        <v>482</v>
      </c>
      <c r="F479" s="164"/>
      <c r="G479" s="149" t="s">
        <v>107</v>
      </c>
      <c r="H479" s="150">
        <v>0.67600000000000005</v>
      </c>
      <c r="I479" s="151">
        <v>51</v>
      </c>
      <c r="J479" s="151">
        <v>34.475999999999999</v>
      </c>
    </row>
    <row r="480" spans="1:10" ht="24" customHeight="1" x14ac:dyDescent="0.2">
      <c r="A480" s="147" t="s">
        <v>479</v>
      </c>
      <c r="B480" s="148" t="s">
        <v>697</v>
      </c>
      <c r="C480" s="147" t="s">
        <v>285</v>
      </c>
      <c r="D480" s="147" t="s">
        <v>698</v>
      </c>
      <c r="E480" s="164" t="s">
        <v>482</v>
      </c>
      <c r="F480" s="164"/>
      <c r="G480" s="149" t="s">
        <v>487</v>
      </c>
      <c r="H480" s="150">
        <v>220</v>
      </c>
      <c r="I480" s="151">
        <v>0.46</v>
      </c>
      <c r="J480" s="151">
        <v>101.2</v>
      </c>
    </row>
    <row r="481" spans="1:10" ht="24" customHeight="1" x14ac:dyDescent="0.2">
      <c r="A481" s="147" t="s">
        <v>479</v>
      </c>
      <c r="B481" s="148" t="s">
        <v>699</v>
      </c>
      <c r="C481" s="147" t="s">
        <v>285</v>
      </c>
      <c r="D481" s="147" t="s">
        <v>700</v>
      </c>
      <c r="E481" s="164" t="s">
        <v>585</v>
      </c>
      <c r="F481" s="164"/>
      <c r="G481" s="149" t="s">
        <v>5</v>
      </c>
      <c r="H481" s="150">
        <v>2</v>
      </c>
      <c r="I481" s="151">
        <v>17.829999999999998</v>
      </c>
      <c r="J481" s="151">
        <v>35.659999999999997</v>
      </c>
    </row>
    <row r="482" spans="1:10" ht="24" customHeight="1" x14ac:dyDescent="0.2">
      <c r="A482" s="147" t="s">
        <v>479</v>
      </c>
      <c r="B482" s="148" t="s">
        <v>672</v>
      </c>
      <c r="C482" s="147" t="s">
        <v>285</v>
      </c>
      <c r="D482" s="147" t="s">
        <v>673</v>
      </c>
      <c r="E482" s="164" t="s">
        <v>585</v>
      </c>
      <c r="F482" s="164"/>
      <c r="G482" s="149" t="s">
        <v>5</v>
      </c>
      <c r="H482" s="150">
        <v>16</v>
      </c>
      <c r="I482" s="151">
        <v>13.21</v>
      </c>
      <c r="J482" s="151">
        <v>211.36</v>
      </c>
    </row>
    <row r="483" spans="1:10" x14ac:dyDescent="0.2">
      <c r="A483" s="152"/>
      <c r="B483" s="152"/>
      <c r="C483" s="152"/>
      <c r="D483" s="152"/>
      <c r="E483" s="152" t="s">
        <v>490</v>
      </c>
      <c r="F483" s="153">
        <v>247.02</v>
      </c>
      <c r="G483" s="152" t="s">
        <v>491</v>
      </c>
      <c r="H483" s="153">
        <v>0</v>
      </c>
      <c r="I483" s="152" t="s">
        <v>492</v>
      </c>
      <c r="J483" s="153">
        <v>247.02</v>
      </c>
    </row>
    <row r="484" spans="1:10" x14ac:dyDescent="0.2">
      <c r="A484" s="152"/>
      <c r="B484" s="152"/>
      <c r="C484" s="152"/>
      <c r="D484" s="152"/>
      <c r="E484" s="152" t="s">
        <v>493</v>
      </c>
      <c r="F484" s="153">
        <v>129.082944</v>
      </c>
      <c r="G484" s="152"/>
      <c r="H484" s="165" t="s">
        <v>494</v>
      </c>
      <c r="I484" s="165"/>
      <c r="J484" s="153">
        <v>579.16</v>
      </c>
    </row>
    <row r="485" spans="1:10" ht="30" customHeight="1" thickBot="1" x14ac:dyDescent="0.25">
      <c r="A485" s="134"/>
      <c r="B485" s="134"/>
      <c r="C485" s="134"/>
      <c r="D485" s="134"/>
      <c r="E485" s="134"/>
      <c r="F485" s="134"/>
      <c r="G485" s="134" t="s">
        <v>495</v>
      </c>
      <c r="H485" s="154">
        <v>10.119999999999999</v>
      </c>
      <c r="I485" s="134" t="s">
        <v>496</v>
      </c>
      <c r="J485" s="136">
        <v>5861.1</v>
      </c>
    </row>
    <row r="486" spans="1:10" ht="0.95" customHeight="1" thickTop="1" x14ac:dyDescent="0.2">
      <c r="A486" s="155"/>
      <c r="B486" s="155"/>
      <c r="C486" s="155"/>
      <c r="D486" s="155"/>
      <c r="E486" s="155"/>
      <c r="F486" s="155"/>
      <c r="G486" s="155"/>
      <c r="H486" s="155"/>
      <c r="I486" s="155"/>
      <c r="J486" s="155"/>
    </row>
    <row r="487" spans="1:10" ht="18" customHeight="1" x14ac:dyDescent="0.2">
      <c r="A487" s="52"/>
      <c r="B487" s="139" t="s">
        <v>56</v>
      </c>
      <c r="C487" s="52" t="s">
        <v>265</v>
      </c>
      <c r="D487" s="52" t="s">
        <v>55</v>
      </c>
      <c r="E487" s="167" t="s">
        <v>467</v>
      </c>
      <c r="F487" s="167"/>
      <c r="G487" s="53" t="s">
        <v>76</v>
      </c>
      <c r="H487" s="139" t="s">
        <v>77</v>
      </c>
      <c r="I487" s="139" t="s">
        <v>266</v>
      </c>
      <c r="J487" s="139" t="s">
        <v>268</v>
      </c>
    </row>
    <row r="488" spans="1:10" ht="24" customHeight="1" x14ac:dyDescent="0.2">
      <c r="A488" s="56" t="s">
        <v>479</v>
      </c>
      <c r="B488" s="58" t="s">
        <v>290</v>
      </c>
      <c r="C488" s="56" t="s">
        <v>2</v>
      </c>
      <c r="D488" s="56" t="s">
        <v>130</v>
      </c>
      <c r="E488" s="168" t="s">
        <v>482</v>
      </c>
      <c r="F488" s="168"/>
      <c r="G488" s="57" t="s">
        <v>8</v>
      </c>
      <c r="H488" s="141">
        <v>1</v>
      </c>
      <c r="I488" s="64">
        <v>66.599999999999994</v>
      </c>
      <c r="J488" s="64">
        <v>66.599999999999994</v>
      </c>
    </row>
    <row r="489" spans="1:10" x14ac:dyDescent="0.2">
      <c r="A489" s="152"/>
      <c r="B489" s="152"/>
      <c r="C489" s="152"/>
      <c r="D489" s="152"/>
      <c r="E489" s="152" t="s">
        <v>490</v>
      </c>
      <c r="F489" s="153">
        <v>0</v>
      </c>
      <c r="G489" s="152" t="s">
        <v>491</v>
      </c>
      <c r="H489" s="153">
        <v>0</v>
      </c>
      <c r="I489" s="152" t="s">
        <v>492</v>
      </c>
      <c r="J489" s="153">
        <v>0</v>
      </c>
    </row>
    <row r="490" spans="1:10" x14ac:dyDescent="0.2">
      <c r="A490" s="152"/>
      <c r="B490" s="152"/>
      <c r="C490" s="152"/>
      <c r="D490" s="152"/>
      <c r="E490" s="152" t="s">
        <v>493</v>
      </c>
      <c r="F490" s="153">
        <v>19.100000000000001</v>
      </c>
      <c r="G490" s="152"/>
      <c r="H490" s="165" t="s">
        <v>494</v>
      </c>
      <c r="I490" s="165"/>
      <c r="J490" s="153">
        <v>85.7</v>
      </c>
    </row>
    <row r="491" spans="1:10" ht="30" customHeight="1" thickBot="1" x14ac:dyDescent="0.25">
      <c r="A491" s="134"/>
      <c r="B491" s="134"/>
      <c r="C491" s="134"/>
      <c r="D491" s="134"/>
      <c r="E491" s="134"/>
      <c r="F491" s="134"/>
      <c r="G491" s="134" t="s">
        <v>495</v>
      </c>
      <c r="H491" s="154">
        <v>1</v>
      </c>
      <c r="I491" s="134" t="s">
        <v>496</v>
      </c>
      <c r="J491" s="136">
        <v>85.7</v>
      </c>
    </row>
    <row r="492" spans="1:10" ht="0.95" customHeight="1" thickTop="1" x14ac:dyDescent="0.2">
      <c r="A492" s="155"/>
      <c r="B492" s="155"/>
      <c r="C492" s="155"/>
      <c r="D492" s="155"/>
      <c r="E492" s="155"/>
      <c r="F492" s="155"/>
      <c r="G492" s="155"/>
      <c r="H492" s="155"/>
      <c r="I492" s="155"/>
      <c r="J492" s="155"/>
    </row>
    <row r="493" spans="1:10" ht="24" customHeight="1" x14ac:dyDescent="0.2">
      <c r="A493" s="54" t="s">
        <v>195</v>
      </c>
      <c r="B493" s="54"/>
      <c r="C493" s="54"/>
      <c r="D493" s="54" t="s">
        <v>196</v>
      </c>
      <c r="E493" s="54"/>
      <c r="F493" s="166"/>
      <c r="G493" s="166"/>
      <c r="H493" s="140"/>
      <c r="I493" s="54"/>
      <c r="J493" s="63">
        <v>35403.99</v>
      </c>
    </row>
    <row r="494" spans="1:10" ht="18" customHeight="1" x14ac:dyDescent="0.2">
      <c r="A494" s="52" t="s">
        <v>197</v>
      </c>
      <c r="B494" s="139" t="s">
        <v>56</v>
      </c>
      <c r="C494" s="52" t="s">
        <v>265</v>
      </c>
      <c r="D494" s="52" t="s">
        <v>55</v>
      </c>
      <c r="E494" s="167" t="s">
        <v>467</v>
      </c>
      <c r="F494" s="167"/>
      <c r="G494" s="53" t="s">
        <v>76</v>
      </c>
      <c r="H494" s="139" t="s">
        <v>77</v>
      </c>
      <c r="I494" s="139" t="s">
        <v>266</v>
      </c>
      <c r="J494" s="139" t="s">
        <v>268</v>
      </c>
    </row>
    <row r="495" spans="1:10" ht="72" customHeight="1" x14ac:dyDescent="0.2">
      <c r="A495" s="56" t="s">
        <v>468</v>
      </c>
      <c r="B495" s="58" t="s">
        <v>297</v>
      </c>
      <c r="C495" s="56" t="s">
        <v>2</v>
      </c>
      <c r="D495" s="56" t="s">
        <v>54</v>
      </c>
      <c r="E495" s="168" t="s">
        <v>543</v>
      </c>
      <c r="F495" s="168"/>
      <c r="G495" s="57" t="s">
        <v>107</v>
      </c>
      <c r="H495" s="141">
        <v>1</v>
      </c>
      <c r="I495" s="64">
        <v>8.3000000000000007</v>
      </c>
      <c r="J495" s="64">
        <v>8.3000000000000007</v>
      </c>
    </row>
    <row r="496" spans="1:10" ht="60" customHeight="1" x14ac:dyDescent="0.2">
      <c r="A496" s="142" t="s">
        <v>470</v>
      </c>
      <c r="B496" s="143" t="s">
        <v>630</v>
      </c>
      <c r="C496" s="142" t="s">
        <v>2</v>
      </c>
      <c r="D496" s="142" t="s">
        <v>631</v>
      </c>
      <c r="E496" s="163" t="s">
        <v>620</v>
      </c>
      <c r="F496" s="163"/>
      <c r="G496" s="144" t="s">
        <v>621</v>
      </c>
      <c r="H496" s="145">
        <v>2.1999999999999999E-2</v>
      </c>
      <c r="I496" s="146">
        <v>94.28</v>
      </c>
      <c r="J496" s="146">
        <v>2.07416</v>
      </c>
    </row>
    <row r="497" spans="1:10" ht="36" customHeight="1" x14ac:dyDescent="0.2">
      <c r="A497" s="142" t="s">
        <v>470</v>
      </c>
      <c r="B497" s="143" t="s">
        <v>622</v>
      </c>
      <c r="C497" s="142" t="s">
        <v>2</v>
      </c>
      <c r="D497" s="142" t="s">
        <v>623</v>
      </c>
      <c r="E497" s="163" t="s">
        <v>620</v>
      </c>
      <c r="F497" s="163"/>
      <c r="G497" s="144" t="s">
        <v>621</v>
      </c>
      <c r="H497" s="145">
        <v>6.0999999999999999E-2</v>
      </c>
      <c r="I497" s="146">
        <v>30.45</v>
      </c>
      <c r="J497" s="146">
        <v>1.85745</v>
      </c>
    </row>
    <row r="498" spans="1:10" ht="60" customHeight="1" x14ac:dyDescent="0.2">
      <c r="A498" s="142" t="s">
        <v>470</v>
      </c>
      <c r="B498" s="143" t="s">
        <v>632</v>
      </c>
      <c r="C498" s="142" t="s">
        <v>2</v>
      </c>
      <c r="D498" s="142" t="s">
        <v>633</v>
      </c>
      <c r="E498" s="163" t="s">
        <v>620</v>
      </c>
      <c r="F498" s="163"/>
      <c r="G498" s="144" t="s">
        <v>626</v>
      </c>
      <c r="H498" s="145">
        <v>2.8000000000000001E-2</v>
      </c>
      <c r="I498" s="146">
        <v>44.05</v>
      </c>
      <c r="J498" s="146">
        <v>1.2334000000000001</v>
      </c>
    </row>
    <row r="499" spans="1:10" ht="36" customHeight="1" x14ac:dyDescent="0.2">
      <c r="A499" s="142" t="s">
        <v>470</v>
      </c>
      <c r="B499" s="143" t="s">
        <v>624</v>
      </c>
      <c r="C499" s="142" t="s">
        <v>2</v>
      </c>
      <c r="D499" s="142" t="s">
        <v>625</v>
      </c>
      <c r="E499" s="163" t="s">
        <v>620</v>
      </c>
      <c r="F499" s="163"/>
      <c r="G499" s="144" t="s">
        <v>626</v>
      </c>
      <c r="H499" s="145">
        <v>5.7000000000000002E-2</v>
      </c>
      <c r="I499" s="146">
        <v>25.13</v>
      </c>
      <c r="J499" s="146">
        <v>1.43241</v>
      </c>
    </row>
    <row r="500" spans="1:10" ht="24" customHeight="1" x14ac:dyDescent="0.2">
      <c r="A500" s="142" t="s">
        <v>470</v>
      </c>
      <c r="B500" s="143" t="s">
        <v>701</v>
      </c>
      <c r="C500" s="142" t="s">
        <v>2</v>
      </c>
      <c r="D500" s="142" t="s">
        <v>702</v>
      </c>
      <c r="E500" s="163" t="s">
        <v>543</v>
      </c>
      <c r="F500" s="163"/>
      <c r="G500" s="144" t="s">
        <v>107</v>
      </c>
      <c r="H500" s="145">
        <v>1</v>
      </c>
      <c r="I500" s="146">
        <v>1.38</v>
      </c>
      <c r="J500" s="146">
        <v>1.38</v>
      </c>
    </row>
    <row r="501" spans="1:10" ht="24" customHeight="1" x14ac:dyDescent="0.2">
      <c r="A501" s="142" t="s">
        <v>470</v>
      </c>
      <c r="B501" s="143" t="s">
        <v>477</v>
      </c>
      <c r="C501" s="142" t="s">
        <v>2</v>
      </c>
      <c r="D501" s="142" t="s">
        <v>478</v>
      </c>
      <c r="E501" s="163" t="s">
        <v>476</v>
      </c>
      <c r="F501" s="163"/>
      <c r="G501" s="144" t="s">
        <v>5</v>
      </c>
      <c r="H501" s="145">
        <v>1.7999999999999999E-2</v>
      </c>
      <c r="I501" s="146">
        <v>18.04</v>
      </c>
      <c r="J501" s="146">
        <v>0.32472000000000001</v>
      </c>
    </row>
    <row r="502" spans="1:10" x14ac:dyDescent="0.2">
      <c r="A502" s="152"/>
      <c r="B502" s="152"/>
      <c r="C502" s="152"/>
      <c r="D502" s="152"/>
      <c r="E502" s="152" t="s">
        <v>490</v>
      </c>
      <c r="F502" s="153">
        <v>4.09</v>
      </c>
      <c r="G502" s="152" t="s">
        <v>491</v>
      </c>
      <c r="H502" s="153">
        <v>0</v>
      </c>
      <c r="I502" s="152" t="s">
        <v>492</v>
      </c>
      <c r="J502" s="153">
        <v>4.09</v>
      </c>
    </row>
    <row r="503" spans="1:10" x14ac:dyDescent="0.2">
      <c r="A503" s="152"/>
      <c r="B503" s="152"/>
      <c r="C503" s="152"/>
      <c r="D503" s="152"/>
      <c r="E503" s="152" t="s">
        <v>493</v>
      </c>
      <c r="F503" s="153">
        <v>2.3804400000000001</v>
      </c>
      <c r="G503" s="152"/>
      <c r="H503" s="165" t="s">
        <v>494</v>
      </c>
      <c r="I503" s="165"/>
      <c r="J503" s="153">
        <v>10.68</v>
      </c>
    </row>
    <row r="504" spans="1:10" ht="30" customHeight="1" thickBot="1" x14ac:dyDescent="0.25">
      <c r="A504" s="134"/>
      <c r="B504" s="134"/>
      <c r="C504" s="134"/>
      <c r="D504" s="134"/>
      <c r="E504" s="134"/>
      <c r="F504" s="134"/>
      <c r="G504" s="134" t="s">
        <v>495</v>
      </c>
      <c r="H504" s="154">
        <v>3107.69</v>
      </c>
      <c r="I504" s="134" t="s">
        <v>496</v>
      </c>
      <c r="J504" s="136">
        <v>33190.129999999997</v>
      </c>
    </row>
    <row r="505" spans="1:10" ht="0.95" customHeight="1" thickTop="1" x14ac:dyDescent="0.2">
      <c r="A505" s="155"/>
      <c r="B505" s="155"/>
      <c r="C505" s="155"/>
      <c r="D505" s="155"/>
      <c r="E505" s="155"/>
      <c r="F505" s="155"/>
      <c r="G505" s="155"/>
      <c r="H505" s="155"/>
      <c r="I505" s="155"/>
      <c r="J505" s="155"/>
    </row>
    <row r="506" spans="1:10" ht="18" customHeight="1" x14ac:dyDescent="0.2">
      <c r="A506" s="52" t="s">
        <v>198</v>
      </c>
      <c r="B506" s="139" t="s">
        <v>56</v>
      </c>
      <c r="C506" s="52" t="s">
        <v>265</v>
      </c>
      <c r="D506" s="52" t="s">
        <v>55</v>
      </c>
      <c r="E506" s="167" t="s">
        <v>467</v>
      </c>
      <c r="F506" s="167"/>
      <c r="G506" s="53" t="s">
        <v>76</v>
      </c>
      <c r="H506" s="139" t="s">
        <v>77</v>
      </c>
      <c r="I506" s="139" t="s">
        <v>266</v>
      </c>
      <c r="J506" s="139" t="s">
        <v>268</v>
      </c>
    </row>
    <row r="507" spans="1:10" ht="24" customHeight="1" x14ac:dyDescent="0.2">
      <c r="A507" s="56" t="s">
        <v>468</v>
      </c>
      <c r="B507" s="58" t="s">
        <v>298</v>
      </c>
      <c r="C507" s="56" t="s">
        <v>2</v>
      </c>
      <c r="D507" s="56" t="s">
        <v>39</v>
      </c>
      <c r="E507" s="168" t="s">
        <v>543</v>
      </c>
      <c r="F507" s="168"/>
      <c r="G507" s="57" t="s">
        <v>107</v>
      </c>
      <c r="H507" s="141">
        <v>1</v>
      </c>
      <c r="I507" s="64">
        <v>3.4</v>
      </c>
      <c r="J507" s="64">
        <v>3.4</v>
      </c>
    </row>
    <row r="508" spans="1:10" ht="48" customHeight="1" x14ac:dyDescent="0.2">
      <c r="A508" s="142" t="s">
        <v>470</v>
      </c>
      <c r="B508" s="143" t="s">
        <v>703</v>
      </c>
      <c r="C508" s="142" t="s">
        <v>2</v>
      </c>
      <c r="D508" s="142" t="s">
        <v>704</v>
      </c>
      <c r="E508" s="163" t="s">
        <v>620</v>
      </c>
      <c r="F508" s="163"/>
      <c r="G508" s="144" t="s">
        <v>621</v>
      </c>
      <c r="H508" s="145">
        <v>7.0000000000000001E-3</v>
      </c>
      <c r="I508" s="146">
        <v>124.81</v>
      </c>
      <c r="J508" s="146">
        <v>0.87366999999999995</v>
      </c>
    </row>
    <row r="509" spans="1:10" ht="36" customHeight="1" x14ac:dyDescent="0.2">
      <c r="A509" s="142" t="s">
        <v>470</v>
      </c>
      <c r="B509" s="143" t="s">
        <v>705</v>
      </c>
      <c r="C509" s="142" t="s">
        <v>2</v>
      </c>
      <c r="D509" s="142" t="s">
        <v>706</v>
      </c>
      <c r="E509" s="163" t="s">
        <v>620</v>
      </c>
      <c r="F509" s="163"/>
      <c r="G509" s="144" t="s">
        <v>621</v>
      </c>
      <c r="H509" s="145">
        <v>1.7999999999999999E-2</v>
      </c>
      <c r="I509" s="146">
        <v>122.56</v>
      </c>
      <c r="J509" s="146">
        <v>2.20608</v>
      </c>
    </row>
    <row r="510" spans="1:10" ht="24" customHeight="1" x14ac:dyDescent="0.2">
      <c r="A510" s="142" t="s">
        <v>470</v>
      </c>
      <c r="B510" s="143" t="s">
        <v>477</v>
      </c>
      <c r="C510" s="142" t="s">
        <v>2</v>
      </c>
      <c r="D510" s="142" t="s">
        <v>478</v>
      </c>
      <c r="E510" s="163" t="s">
        <v>476</v>
      </c>
      <c r="F510" s="163"/>
      <c r="G510" s="144" t="s">
        <v>5</v>
      </c>
      <c r="H510" s="145">
        <v>1.7999999999999999E-2</v>
      </c>
      <c r="I510" s="146">
        <v>18.04</v>
      </c>
      <c r="J510" s="146">
        <v>0.32472000000000001</v>
      </c>
    </row>
    <row r="511" spans="1:10" x14ac:dyDescent="0.2">
      <c r="A511" s="152"/>
      <c r="B511" s="152"/>
      <c r="C511" s="152"/>
      <c r="D511" s="152"/>
      <c r="E511" s="152" t="s">
        <v>490</v>
      </c>
      <c r="F511" s="153">
        <v>0.71</v>
      </c>
      <c r="G511" s="152" t="s">
        <v>491</v>
      </c>
      <c r="H511" s="153">
        <v>0</v>
      </c>
      <c r="I511" s="152" t="s">
        <v>492</v>
      </c>
      <c r="J511" s="153">
        <v>0.71</v>
      </c>
    </row>
    <row r="512" spans="1:10" x14ac:dyDescent="0.2">
      <c r="A512" s="152"/>
      <c r="B512" s="152"/>
      <c r="C512" s="152"/>
      <c r="D512" s="152"/>
      <c r="E512" s="152" t="s">
        <v>493</v>
      </c>
      <c r="F512" s="153">
        <v>0.97511999999999999</v>
      </c>
      <c r="G512" s="152"/>
      <c r="H512" s="165" t="s">
        <v>494</v>
      </c>
      <c r="I512" s="165"/>
      <c r="J512" s="153">
        <v>4.38</v>
      </c>
    </row>
    <row r="513" spans="1:10" ht="30" customHeight="1" thickBot="1" x14ac:dyDescent="0.25">
      <c r="A513" s="134"/>
      <c r="B513" s="134"/>
      <c r="C513" s="134"/>
      <c r="D513" s="134"/>
      <c r="E513" s="134"/>
      <c r="F513" s="134"/>
      <c r="G513" s="134" t="s">
        <v>495</v>
      </c>
      <c r="H513" s="154">
        <v>141.46</v>
      </c>
      <c r="I513" s="134" t="s">
        <v>496</v>
      </c>
      <c r="J513" s="136">
        <v>619.59</v>
      </c>
    </row>
    <row r="514" spans="1:10" ht="0.95" customHeight="1" thickTop="1" x14ac:dyDescent="0.2">
      <c r="A514" s="155"/>
      <c r="B514" s="155"/>
      <c r="C514" s="155"/>
      <c r="D514" s="155"/>
      <c r="E514" s="155"/>
      <c r="F514" s="155"/>
      <c r="G514" s="155"/>
      <c r="H514" s="155"/>
      <c r="I514" s="155"/>
      <c r="J514" s="155"/>
    </row>
    <row r="515" spans="1:10" ht="18" customHeight="1" x14ac:dyDescent="0.2">
      <c r="A515" s="52" t="s">
        <v>199</v>
      </c>
      <c r="B515" s="139" t="s">
        <v>56</v>
      </c>
      <c r="C515" s="52" t="s">
        <v>265</v>
      </c>
      <c r="D515" s="52" t="s">
        <v>55</v>
      </c>
      <c r="E515" s="167" t="s">
        <v>467</v>
      </c>
      <c r="F515" s="167"/>
      <c r="G515" s="53" t="s">
        <v>76</v>
      </c>
      <c r="H515" s="139" t="s">
        <v>77</v>
      </c>
      <c r="I515" s="139" t="s">
        <v>266</v>
      </c>
      <c r="J515" s="139" t="s">
        <v>268</v>
      </c>
    </row>
    <row r="516" spans="1:10" ht="36" customHeight="1" x14ac:dyDescent="0.2">
      <c r="A516" s="56" t="s">
        <v>468</v>
      </c>
      <c r="B516" s="58" t="s">
        <v>299</v>
      </c>
      <c r="C516" s="56" t="s">
        <v>2</v>
      </c>
      <c r="D516" s="56" t="s">
        <v>200</v>
      </c>
      <c r="E516" s="168" t="s">
        <v>543</v>
      </c>
      <c r="F516" s="168"/>
      <c r="G516" s="57" t="s">
        <v>201</v>
      </c>
      <c r="H516" s="141">
        <v>1</v>
      </c>
      <c r="I516" s="64">
        <v>1.25</v>
      </c>
      <c r="J516" s="64">
        <v>1.25</v>
      </c>
    </row>
    <row r="517" spans="1:10" ht="48" customHeight="1" x14ac:dyDescent="0.2">
      <c r="A517" s="142" t="s">
        <v>470</v>
      </c>
      <c r="B517" s="143" t="s">
        <v>707</v>
      </c>
      <c r="C517" s="142" t="s">
        <v>2</v>
      </c>
      <c r="D517" s="142" t="s">
        <v>708</v>
      </c>
      <c r="E517" s="163" t="s">
        <v>620</v>
      </c>
      <c r="F517" s="163"/>
      <c r="G517" s="144" t="s">
        <v>621</v>
      </c>
      <c r="H517" s="145">
        <v>1.042E-2</v>
      </c>
      <c r="I517" s="146">
        <v>110.77</v>
      </c>
      <c r="J517" s="146">
        <v>1.1542234</v>
      </c>
    </row>
    <row r="518" spans="1:10" ht="48" customHeight="1" x14ac:dyDescent="0.2">
      <c r="A518" s="142" t="s">
        <v>470</v>
      </c>
      <c r="B518" s="143" t="s">
        <v>709</v>
      </c>
      <c r="C518" s="142" t="s">
        <v>2</v>
      </c>
      <c r="D518" s="142" t="s">
        <v>710</v>
      </c>
      <c r="E518" s="163" t="s">
        <v>620</v>
      </c>
      <c r="F518" s="163"/>
      <c r="G518" s="144" t="s">
        <v>626</v>
      </c>
      <c r="H518" s="145">
        <v>2.5999999999999999E-3</v>
      </c>
      <c r="I518" s="146">
        <v>37.950000000000003</v>
      </c>
      <c r="J518" s="146">
        <v>9.8669999999999994E-2</v>
      </c>
    </row>
    <row r="519" spans="1:10" x14ac:dyDescent="0.2">
      <c r="A519" s="152"/>
      <c r="B519" s="152"/>
      <c r="C519" s="152"/>
      <c r="D519" s="152"/>
      <c r="E519" s="152" t="s">
        <v>490</v>
      </c>
      <c r="F519" s="153">
        <v>0.24</v>
      </c>
      <c r="G519" s="152" t="s">
        <v>491</v>
      </c>
      <c r="H519" s="153">
        <v>0</v>
      </c>
      <c r="I519" s="152" t="s">
        <v>492</v>
      </c>
      <c r="J519" s="153">
        <v>0.24</v>
      </c>
    </row>
    <row r="520" spans="1:10" x14ac:dyDescent="0.2">
      <c r="A520" s="152"/>
      <c r="B520" s="152"/>
      <c r="C520" s="152"/>
      <c r="D520" s="152"/>
      <c r="E520" s="152" t="s">
        <v>493</v>
      </c>
      <c r="F520" s="153">
        <v>0.35849999999999999</v>
      </c>
      <c r="G520" s="152"/>
      <c r="H520" s="165" t="s">
        <v>494</v>
      </c>
      <c r="I520" s="165"/>
      <c r="J520" s="153">
        <v>1.61</v>
      </c>
    </row>
    <row r="521" spans="1:10" ht="30" customHeight="1" thickBot="1" x14ac:dyDescent="0.25">
      <c r="A521" s="134"/>
      <c r="B521" s="134"/>
      <c r="C521" s="134"/>
      <c r="D521" s="134"/>
      <c r="E521" s="134"/>
      <c r="F521" s="134"/>
      <c r="G521" s="134" t="s">
        <v>495</v>
      </c>
      <c r="H521" s="154">
        <v>990.23</v>
      </c>
      <c r="I521" s="134" t="s">
        <v>496</v>
      </c>
      <c r="J521" s="136">
        <v>1594.27</v>
      </c>
    </row>
    <row r="522" spans="1:10" ht="0.95" customHeight="1" thickTop="1" x14ac:dyDescent="0.2">
      <c r="A522" s="155"/>
      <c r="B522" s="155"/>
      <c r="C522" s="155"/>
      <c r="D522" s="155"/>
      <c r="E522" s="155"/>
      <c r="F522" s="155"/>
      <c r="G522" s="155"/>
      <c r="H522" s="155"/>
      <c r="I522" s="155"/>
      <c r="J522" s="155"/>
    </row>
    <row r="523" spans="1:10" ht="24" customHeight="1" x14ac:dyDescent="0.2">
      <c r="A523" s="54" t="s">
        <v>202</v>
      </c>
      <c r="B523" s="54"/>
      <c r="C523" s="54"/>
      <c r="D523" s="54" t="s">
        <v>203</v>
      </c>
      <c r="E523" s="54"/>
      <c r="F523" s="166"/>
      <c r="G523" s="166"/>
      <c r="H523" s="140"/>
      <c r="I523" s="54"/>
      <c r="J523" s="63">
        <v>194133.32</v>
      </c>
    </row>
    <row r="524" spans="1:10" ht="18" customHeight="1" x14ac:dyDescent="0.2">
      <c r="A524" s="52" t="s">
        <v>204</v>
      </c>
      <c r="B524" s="139" t="s">
        <v>56</v>
      </c>
      <c r="C524" s="52" t="s">
        <v>265</v>
      </c>
      <c r="D524" s="52" t="s">
        <v>55</v>
      </c>
      <c r="E524" s="167" t="s">
        <v>467</v>
      </c>
      <c r="F524" s="167"/>
      <c r="G524" s="53" t="s">
        <v>76</v>
      </c>
      <c r="H524" s="139" t="s">
        <v>77</v>
      </c>
      <c r="I524" s="139" t="s">
        <v>266</v>
      </c>
      <c r="J524" s="139" t="s">
        <v>268</v>
      </c>
    </row>
    <row r="525" spans="1:10" ht="36" customHeight="1" x14ac:dyDescent="0.2">
      <c r="A525" s="56" t="s">
        <v>468</v>
      </c>
      <c r="B525" s="58" t="s">
        <v>300</v>
      </c>
      <c r="C525" s="56" t="s">
        <v>2</v>
      </c>
      <c r="D525" s="56" t="s">
        <v>205</v>
      </c>
      <c r="E525" s="168" t="s">
        <v>711</v>
      </c>
      <c r="F525" s="168"/>
      <c r="G525" s="57" t="s">
        <v>107</v>
      </c>
      <c r="H525" s="141">
        <v>1</v>
      </c>
      <c r="I525" s="64">
        <v>97.26</v>
      </c>
      <c r="J525" s="64">
        <v>97.26</v>
      </c>
    </row>
    <row r="526" spans="1:10" ht="48" customHeight="1" x14ac:dyDescent="0.2">
      <c r="A526" s="142" t="s">
        <v>470</v>
      </c>
      <c r="B526" s="143" t="s">
        <v>712</v>
      </c>
      <c r="C526" s="142" t="s">
        <v>2</v>
      </c>
      <c r="D526" s="142" t="s">
        <v>713</v>
      </c>
      <c r="E526" s="163" t="s">
        <v>620</v>
      </c>
      <c r="F526" s="163"/>
      <c r="G526" s="144" t="s">
        <v>621</v>
      </c>
      <c r="H526" s="145">
        <v>8.9999999999999993E-3</v>
      </c>
      <c r="I526" s="146">
        <v>94.71</v>
      </c>
      <c r="J526" s="146">
        <v>0.85238999999999998</v>
      </c>
    </row>
    <row r="527" spans="1:10" ht="60" customHeight="1" x14ac:dyDescent="0.2">
      <c r="A527" s="142" t="s">
        <v>470</v>
      </c>
      <c r="B527" s="143" t="s">
        <v>714</v>
      </c>
      <c r="C527" s="142" t="s">
        <v>2</v>
      </c>
      <c r="D527" s="142" t="s">
        <v>715</v>
      </c>
      <c r="E527" s="163" t="s">
        <v>620</v>
      </c>
      <c r="F527" s="163"/>
      <c r="G527" s="144" t="s">
        <v>621</v>
      </c>
      <c r="H527" s="145">
        <v>2E-3</v>
      </c>
      <c r="I527" s="146">
        <v>182.2</v>
      </c>
      <c r="J527" s="146">
        <v>0.3644</v>
      </c>
    </row>
    <row r="528" spans="1:10" ht="36" customHeight="1" x14ac:dyDescent="0.2">
      <c r="A528" s="142" t="s">
        <v>470</v>
      </c>
      <c r="B528" s="143" t="s">
        <v>716</v>
      </c>
      <c r="C528" s="142" t="s">
        <v>2</v>
      </c>
      <c r="D528" s="142" t="s">
        <v>717</v>
      </c>
      <c r="E528" s="163" t="s">
        <v>620</v>
      </c>
      <c r="F528" s="163"/>
      <c r="G528" s="144" t="s">
        <v>621</v>
      </c>
      <c r="H528" s="145">
        <v>8.0000000000000002E-3</v>
      </c>
      <c r="I528" s="146">
        <v>144.4</v>
      </c>
      <c r="J528" s="146">
        <v>1.1552</v>
      </c>
    </row>
    <row r="529" spans="1:10" ht="48" customHeight="1" x14ac:dyDescent="0.2">
      <c r="A529" s="142" t="s">
        <v>470</v>
      </c>
      <c r="B529" s="143" t="s">
        <v>718</v>
      </c>
      <c r="C529" s="142" t="s">
        <v>2</v>
      </c>
      <c r="D529" s="142" t="s">
        <v>719</v>
      </c>
      <c r="E529" s="163" t="s">
        <v>620</v>
      </c>
      <c r="F529" s="163"/>
      <c r="G529" s="144" t="s">
        <v>621</v>
      </c>
      <c r="H529" s="145">
        <v>4.0000000000000001E-3</v>
      </c>
      <c r="I529" s="146">
        <v>123.08</v>
      </c>
      <c r="J529" s="146">
        <v>0.49231999999999998</v>
      </c>
    </row>
    <row r="530" spans="1:10" ht="48" customHeight="1" x14ac:dyDescent="0.2">
      <c r="A530" s="142" t="s">
        <v>470</v>
      </c>
      <c r="B530" s="143" t="s">
        <v>720</v>
      </c>
      <c r="C530" s="142" t="s">
        <v>2</v>
      </c>
      <c r="D530" s="142" t="s">
        <v>721</v>
      </c>
      <c r="E530" s="163" t="s">
        <v>620</v>
      </c>
      <c r="F530" s="163"/>
      <c r="G530" s="144" t="s">
        <v>626</v>
      </c>
      <c r="H530" s="145">
        <v>2.1000000000000001E-2</v>
      </c>
      <c r="I530" s="146">
        <v>40.119999999999997</v>
      </c>
      <c r="J530" s="146">
        <v>0.84252000000000005</v>
      </c>
    </row>
    <row r="531" spans="1:10" ht="60" customHeight="1" x14ac:dyDescent="0.2">
      <c r="A531" s="142" t="s">
        <v>470</v>
      </c>
      <c r="B531" s="143" t="s">
        <v>722</v>
      </c>
      <c r="C531" s="142" t="s">
        <v>2</v>
      </c>
      <c r="D531" s="142" t="s">
        <v>723</v>
      </c>
      <c r="E531" s="163" t="s">
        <v>620</v>
      </c>
      <c r="F531" s="163"/>
      <c r="G531" s="144" t="s">
        <v>626</v>
      </c>
      <c r="H531" s="145">
        <v>2.8000000000000001E-2</v>
      </c>
      <c r="I531" s="146">
        <v>40.01</v>
      </c>
      <c r="J531" s="146">
        <v>1.1202799999999999</v>
      </c>
    </row>
    <row r="532" spans="1:10" ht="36" customHeight="1" x14ac:dyDescent="0.2">
      <c r="A532" s="142" t="s">
        <v>470</v>
      </c>
      <c r="B532" s="143" t="s">
        <v>724</v>
      </c>
      <c r="C532" s="142" t="s">
        <v>2</v>
      </c>
      <c r="D532" s="142" t="s">
        <v>725</v>
      </c>
      <c r="E532" s="163" t="s">
        <v>620</v>
      </c>
      <c r="F532" s="163"/>
      <c r="G532" s="144" t="s">
        <v>626</v>
      </c>
      <c r="H532" s="145">
        <v>2.1999999999999999E-2</v>
      </c>
      <c r="I532" s="146">
        <v>57.47</v>
      </c>
      <c r="J532" s="146">
        <v>1.26434</v>
      </c>
    </row>
    <row r="533" spans="1:10" ht="48" customHeight="1" x14ac:dyDescent="0.2">
      <c r="A533" s="142" t="s">
        <v>470</v>
      </c>
      <c r="B533" s="143" t="s">
        <v>726</v>
      </c>
      <c r="C533" s="142" t="s">
        <v>2</v>
      </c>
      <c r="D533" s="142" t="s">
        <v>727</v>
      </c>
      <c r="E533" s="163" t="s">
        <v>620</v>
      </c>
      <c r="F533" s="163"/>
      <c r="G533" s="144" t="s">
        <v>626</v>
      </c>
      <c r="H533" s="145">
        <v>2.5999999999999999E-2</v>
      </c>
      <c r="I533" s="146">
        <v>51.66</v>
      </c>
      <c r="J533" s="146">
        <v>1.3431599999999999</v>
      </c>
    </row>
    <row r="534" spans="1:10" ht="24" customHeight="1" x14ac:dyDescent="0.2">
      <c r="A534" s="142" t="s">
        <v>470</v>
      </c>
      <c r="B534" s="143" t="s">
        <v>728</v>
      </c>
      <c r="C534" s="142" t="s">
        <v>2</v>
      </c>
      <c r="D534" s="142" t="s">
        <v>729</v>
      </c>
      <c r="E534" s="163" t="s">
        <v>711</v>
      </c>
      <c r="F534" s="163"/>
      <c r="G534" s="144" t="s">
        <v>107</v>
      </c>
      <c r="H534" s="145">
        <v>1</v>
      </c>
      <c r="I534" s="146">
        <v>89.28</v>
      </c>
      <c r="J534" s="146">
        <v>89.28</v>
      </c>
    </row>
    <row r="535" spans="1:10" ht="24" customHeight="1" x14ac:dyDescent="0.2">
      <c r="A535" s="142" t="s">
        <v>470</v>
      </c>
      <c r="B535" s="143" t="s">
        <v>477</v>
      </c>
      <c r="C535" s="142" t="s">
        <v>2</v>
      </c>
      <c r="D535" s="142" t="s">
        <v>478</v>
      </c>
      <c r="E535" s="163" t="s">
        <v>476</v>
      </c>
      <c r="F535" s="163"/>
      <c r="G535" s="144" t="s">
        <v>5</v>
      </c>
      <c r="H535" s="145">
        <v>0.03</v>
      </c>
      <c r="I535" s="146">
        <v>18.04</v>
      </c>
      <c r="J535" s="146">
        <v>0.54120000000000001</v>
      </c>
    </row>
    <row r="536" spans="1:10" x14ac:dyDescent="0.2">
      <c r="A536" s="152"/>
      <c r="B536" s="152"/>
      <c r="C536" s="152"/>
      <c r="D536" s="152"/>
      <c r="E536" s="152" t="s">
        <v>490</v>
      </c>
      <c r="F536" s="153">
        <v>4.26</v>
      </c>
      <c r="G536" s="152" t="s">
        <v>491</v>
      </c>
      <c r="H536" s="153">
        <v>0</v>
      </c>
      <c r="I536" s="152" t="s">
        <v>492</v>
      </c>
      <c r="J536" s="153">
        <v>4.26</v>
      </c>
    </row>
    <row r="537" spans="1:10" x14ac:dyDescent="0.2">
      <c r="A537" s="152"/>
      <c r="B537" s="152"/>
      <c r="C537" s="152"/>
      <c r="D537" s="152"/>
      <c r="E537" s="152" t="s">
        <v>493</v>
      </c>
      <c r="F537" s="153">
        <v>27.894168000000001</v>
      </c>
      <c r="G537" s="152"/>
      <c r="H537" s="165" t="s">
        <v>494</v>
      </c>
      <c r="I537" s="165"/>
      <c r="J537" s="153">
        <v>125.15</v>
      </c>
    </row>
    <row r="538" spans="1:10" ht="30" customHeight="1" thickBot="1" x14ac:dyDescent="0.25">
      <c r="A538" s="134"/>
      <c r="B538" s="134"/>
      <c r="C538" s="134"/>
      <c r="D538" s="134"/>
      <c r="E538" s="134"/>
      <c r="F538" s="134"/>
      <c r="G538" s="134" t="s">
        <v>495</v>
      </c>
      <c r="H538" s="154">
        <v>395.62</v>
      </c>
      <c r="I538" s="134" t="s">
        <v>496</v>
      </c>
      <c r="J538" s="136">
        <v>49511.839999999997</v>
      </c>
    </row>
    <row r="539" spans="1:10" ht="0.95" customHeight="1" thickTop="1" x14ac:dyDescent="0.2">
      <c r="A539" s="155"/>
      <c r="B539" s="155"/>
      <c r="C539" s="155"/>
      <c r="D539" s="155"/>
      <c r="E539" s="155"/>
      <c r="F539" s="155"/>
      <c r="G539" s="155"/>
      <c r="H539" s="155"/>
      <c r="I539" s="155"/>
      <c r="J539" s="155"/>
    </row>
    <row r="540" spans="1:10" ht="18" customHeight="1" x14ac:dyDescent="0.2">
      <c r="A540" s="52" t="s">
        <v>206</v>
      </c>
      <c r="B540" s="139" t="s">
        <v>56</v>
      </c>
      <c r="C540" s="52" t="s">
        <v>265</v>
      </c>
      <c r="D540" s="52" t="s">
        <v>55</v>
      </c>
      <c r="E540" s="167" t="s">
        <v>467</v>
      </c>
      <c r="F540" s="167"/>
      <c r="G540" s="53" t="s">
        <v>76</v>
      </c>
      <c r="H540" s="139" t="s">
        <v>77</v>
      </c>
      <c r="I540" s="139" t="s">
        <v>266</v>
      </c>
      <c r="J540" s="139" t="s">
        <v>268</v>
      </c>
    </row>
    <row r="541" spans="1:10" ht="24" customHeight="1" x14ac:dyDescent="0.2">
      <c r="A541" s="56" t="s">
        <v>468</v>
      </c>
      <c r="B541" s="58" t="s">
        <v>301</v>
      </c>
      <c r="C541" s="56" t="s">
        <v>2</v>
      </c>
      <c r="D541" s="56" t="s">
        <v>207</v>
      </c>
      <c r="E541" s="168" t="s">
        <v>711</v>
      </c>
      <c r="F541" s="168"/>
      <c r="G541" s="57" t="s">
        <v>81</v>
      </c>
      <c r="H541" s="141">
        <v>1</v>
      </c>
      <c r="I541" s="64">
        <v>8.16</v>
      </c>
      <c r="J541" s="64">
        <v>8.16</v>
      </c>
    </row>
    <row r="542" spans="1:10" ht="36" customHeight="1" x14ac:dyDescent="0.2">
      <c r="A542" s="142" t="s">
        <v>470</v>
      </c>
      <c r="B542" s="143" t="s">
        <v>730</v>
      </c>
      <c r="C542" s="142" t="s">
        <v>2</v>
      </c>
      <c r="D542" s="142" t="s">
        <v>731</v>
      </c>
      <c r="E542" s="163" t="s">
        <v>620</v>
      </c>
      <c r="F542" s="163"/>
      <c r="G542" s="144" t="s">
        <v>621</v>
      </c>
      <c r="H542" s="145">
        <v>2E-3</v>
      </c>
      <c r="I542" s="146">
        <v>4.7300000000000004</v>
      </c>
      <c r="J542" s="146">
        <v>9.4599999999999997E-3</v>
      </c>
    </row>
    <row r="543" spans="1:10" ht="60" customHeight="1" x14ac:dyDescent="0.2">
      <c r="A543" s="142" t="s">
        <v>470</v>
      </c>
      <c r="B543" s="143" t="s">
        <v>732</v>
      </c>
      <c r="C543" s="142" t="s">
        <v>2</v>
      </c>
      <c r="D543" s="142" t="s">
        <v>733</v>
      </c>
      <c r="E543" s="163" t="s">
        <v>620</v>
      </c>
      <c r="F543" s="163"/>
      <c r="G543" s="144" t="s">
        <v>621</v>
      </c>
      <c r="H543" s="145">
        <v>1E-3</v>
      </c>
      <c r="I543" s="146">
        <v>184.86</v>
      </c>
      <c r="J543" s="146">
        <v>0.18486</v>
      </c>
    </row>
    <row r="544" spans="1:10" ht="24" customHeight="1" x14ac:dyDescent="0.2">
      <c r="A544" s="142" t="s">
        <v>470</v>
      </c>
      <c r="B544" s="143" t="s">
        <v>734</v>
      </c>
      <c r="C544" s="142" t="s">
        <v>2</v>
      </c>
      <c r="D544" s="142" t="s">
        <v>735</v>
      </c>
      <c r="E544" s="163" t="s">
        <v>620</v>
      </c>
      <c r="F544" s="163"/>
      <c r="G544" s="144" t="s">
        <v>621</v>
      </c>
      <c r="H544" s="145">
        <v>2E-3</v>
      </c>
      <c r="I544" s="146">
        <v>116.12</v>
      </c>
      <c r="J544" s="146">
        <v>0.23224</v>
      </c>
    </row>
    <row r="545" spans="1:10" ht="36" customHeight="1" x14ac:dyDescent="0.2">
      <c r="A545" s="142" t="s">
        <v>470</v>
      </c>
      <c r="B545" s="143" t="s">
        <v>736</v>
      </c>
      <c r="C545" s="142" t="s">
        <v>2</v>
      </c>
      <c r="D545" s="142" t="s">
        <v>737</v>
      </c>
      <c r="E545" s="163" t="s">
        <v>620</v>
      </c>
      <c r="F545" s="163"/>
      <c r="G545" s="144" t="s">
        <v>626</v>
      </c>
      <c r="H545" s="145">
        <v>4.0000000000000001E-3</v>
      </c>
      <c r="I545" s="146">
        <v>2.25</v>
      </c>
      <c r="J545" s="146">
        <v>8.9999999999999993E-3</v>
      </c>
    </row>
    <row r="546" spans="1:10" ht="24" customHeight="1" x14ac:dyDescent="0.2">
      <c r="A546" s="142" t="s">
        <v>470</v>
      </c>
      <c r="B546" s="143" t="s">
        <v>738</v>
      </c>
      <c r="C546" s="142" t="s">
        <v>2</v>
      </c>
      <c r="D546" s="142" t="s">
        <v>739</v>
      </c>
      <c r="E546" s="163" t="s">
        <v>620</v>
      </c>
      <c r="F546" s="163"/>
      <c r="G546" s="144" t="s">
        <v>626</v>
      </c>
      <c r="H546" s="145">
        <v>4.0000000000000001E-3</v>
      </c>
      <c r="I546" s="146">
        <v>34.119999999999997</v>
      </c>
      <c r="J546" s="146">
        <v>0.13647999999999999</v>
      </c>
    </row>
    <row r="547" spans="1:10" ht="60" customHeight="1" x14ac:dyDescent="0.2">
      <c r="A547" s="142" t="s">
        <v>470</v>
      </c>
      <c r="B547" s="143" t="s">
        <v>740</v>
      </c>
      <c r="C547" s="142" t="s">
        <v>2</v>
      </c>
      <c r="D547" s="142" t="s">
        <v>741</v>
      </c>
      <c r="E547" s="163" t="s">
        <v>620</v>
      </c>
      <c r="F547" s="163"/>
      <c r="G547" s="144" t="s">
        <v>626</v>
      </c>
      <c r="H547" s="145">
        <v>5.0000000000000001E-3</v>
      </c>
      <c r="I547" s="146">
        <v>41.52</v>
      </c>
      <c r="J547" s="146">
        <v>0.20760000000000001</v>
      </c>
    </row>
    <row r="548" spans="1:10" ht="24" customHeight="1" x14ac:dyDescent="0.2">
      <c r="A548" s="142" t="s">
        <v>470</v>
      </c>
      <c r="B548" s="143" t="s">
        <v>477</v>
      </c>
      <c r="C548" s="142" t="s">
        <v>2</v>
      </c>
      <c r="D548" s="142" t="s">
        <v>478</v>
      </c>
      <c r="E548" s="163" t="s">
        <v>476</v>
      </c>
      <c r="F548" s="163"/>
      <c r="G548" s="144" t="s">
        <v>5</v>
      </c>
      <c r="H548" s="145">
        <v>6.0000000000000001E-3</v>
      </c>
      <c r="I548" s="146">
        <v>18.04</v>
      </c>
      <c r="J548" s="146">
        <v>0.10824</v>
      </c>
    </row>
    <row r="549" spans="1:10" ht="24" customHeight="1" x14ac:dyDescent="0.2">
      <c r="A549" s="147" t="s">
        <v>479</v>
      </c>
      <c r="B549" s="148" t="s">
        <v>742</v>
      </c>
      <c r="C549" s="147" t="s">
        <v>2</v>
      </c>
      <c r="D549" s="147" t="s">
        <v>743</v>
      </c>
      <c r="E549" s="164" t="s">
        <v>482</v>
      </c>
      <c r="F549" s="164"/>
      <c r="G549" s="149" t="s">
        <v>487</v>
      </c>
      <c r="H549" s="150">
        <v>1.2</v>
      </c>
      <c r="I549" s="151">
        <v>6.06</v>
      </c>
      <c r="J549" s="151">
        <v>7.2720000000000002</v>
      </c>
    </row>
    <row r="550" spans="1:10" x14ac:dyDescent="0.2">
      <c r="A550" s="152"/>
      <c r="B550" s="152"/>
      <c r="C550" s="152"/>
      <c r="D550" s="152"/>
      <c r="E550" s="152" t="s">
        <v>490</v>
      </c>
      <c r="F550" s="153">
        <v>0.32</v>
      </c>
      <c r="G550" s="152" t="s">
        <v>491</v>
      </c>
      <c r="H550" s="153">
        <v>0.01</v>
      </c>
      <c r="I550" s="152" t="s">
        <v>492</v>
      </c>
      <c r="J550" s="153">
        <v>0.33</v>
      </c>
    </row>
    <row r="551" spans="1:10" x14ac:dyDescent="0.2">
      <c r="A551" s="152"/>
      <c r="B551" s="152"/>
      <c r="C551" s="152"/>
      <c r="D551" s="152"/>
      <c r="E551" s="152" t="s">
        <v>493</v>
      </c>
      <c r="F551" s="153">
        <v>2.3402880000000001</v>
      </c>
      <c r="G551" s="152"/>
      <c r="H551" s="165" t="s">
        <v>494</v>
      </c>
      <c r="I551" s="165"/>
      <c r="J551" s="153">
        <v>10.5</v>
      </c>
    </row>
    <row r="552" spans="1:10" ht="30" customHeight="1" thickBot="1" x14ac:dyDescent="0.25">
      <c r="A552" s="134"/>
      <c r="B552" s="134"/>
      <c r="C552" s="134"/>
      <c r="D552" s="134"/>
      <c r="E552" s="134"/>
      <c r="F552" s="134"/>
      <c r="G552" s="134" t="s">
        <v>495</v>
      </c>
      <c r="H552" s="154">
        <v>1978.08</v>
      </c>
      <c r="I552" s="134" t="s">
        <v>496</v>
      </c>
      <c r="J552" s="136">
        <v>20769.84</v>
      </c>
    </row>
    <row r="553" spans="1:10" ht="0.95" customHeight="1" thickTop="1" x14ac:dyDescent="0.2">
      <c r="A553" s="155"/>
      <c r="B553" s="155"/>
      <c r="C553" s="155"/>
      <c r="D553" s="155"/>
      <c r="E553" s="155"/>
      <c r="F553" s="155"/>
      <c r="G553" s="155"/>
      <c r="H553" s="155"/>
      <c r="I553" s="155"/>
      <c r="J553" s="155"/>
    </row>
    <row r="554" spans="1:10" ht="18" customHeight="1" x14ac:dyDescent="0.2">
      <c r="A554" s="52" t="s">
        <v>208</v>
      </c>
      <c r="B554" s="139" t="s">
        <v>56</v>
      </c>
      <c r="C554" s="52" t="s">
        <v>265</v>
      </c>
      <c r="D554" s="52" t="s">
        <v>55</v>
      </c>
      <c r="E554" s="167" t="s">
        <v>467</v>
      </c>
      <c r="F554" s="167"/>
      <c r="G554" s="53" t="s">
        <v>76</v>
      </c>
      <c r="H554" s="139" t="s">
        <v>77</v>
      </c>
      <c r="I554" s="139" t="s">
        <v>266</v>
      </c>
      <c r="J554" s="139" t="s">
        <v>268</v>
      </c>
    </row>
    <row r="555" spans="1:10" ht="24" customHeight="1" x14ac:dyDescent="0.2">
      <c r="A555" s="56" t="s">
        <v>468</v>
      </c>
      <c r="B555" s="58" t="s">
        <v>302</v>
      </c>
      <c r="C555" s="56" t="s">
        <v>2</v>
      </c>
      <c r="D555" s="56" t="s">
        <v>209</v>
      </c>
      <c r="E555" s="168" t="s">
        <v>711</v>
      </c>
      <c r="F555" s="168"/>
      <c r="G555" s="57" t="s">
        <v>81</v>
      </c>
      <c r="H555" s="141">
        <v>1</v>
      </c>
      <c r="I555" s="64">
        <v>1.8</v>
      </c>
      <c r="J555" s="64">
        <v>1.8</v>
      </c>
    </row>
    <row r="556" spans="1:10" ht="60" customHeight="1" x14ac:dyDescent="0.2">
      <c r="A556" s="142" t="s">
        <v>470</v>
      </c>
      <c r="B556" s="143" t="s">
        <v>732</v>
      </c>
      <c r="C556" s="142" t="s">
        <v>2</v>
      </c>
      <c r="D556" s="142" t="s">
        <v>733</v>
      </c>
      <c r="E556" s="163" t="s">
        <v>620</v>
      </c>
      <c r="F556" s="163"/>
      <c r="G556" s="144" t="s">
        <v>621</v>
      </c>
      <c r="H556" s="145">
        <v>1.8E-3</v>
      </c>
      <c r="I556" s="146">
        <v>184.86</v>
      </c>
      <c r="J556" s="146">
        <v>0.33274799999999999</v>
      </c>
    </row>
    <row r="557" spans="1:10" ht="36" customHeight="1" x14ac:dyDescent="0.2">
      <c r="A557" s="142" t="s">
        <v>470</v>
      </c>
      <c r="B557" s="143" t="s">
        <v>744</v>
      </c>
      <c r="C557" s="142" t="s">
        <v>2</v>
      </c>
      <c r="D557" s="142" t="s">
        <v>745</v>
      </c>
      <c r="E557" s="163" t="s">
        <v>620</v>
      </c>
      <c r="F557" s="163"/>
      <c r="G557" s="144" t="s">
        <v>621</v>
      </c>
      <c r="H557" s="145">
        <v>4.0000000000000002E-4</v>
      </c>
      <c r="I557" s="146">
        <v>158.46</v>
      </c>
      <c r="J557" s="146">
        <v>6.3383999999999996E-2</v>
      </c>
    </row>
    <row r="558" spans="1:10" ht="36" customHeight="1" x14ac:dyDescent="0.2">
      <c r="A558" s="142" t="s">
        <v>470</v>
      </c>
      <c r="B558" s="143" t="s">
        <v>746</v>
      </c>
      <c r="C558" s="142" t="s">
        <v>2</v>
      </c>
      <c r="D558" s="142" t="s">
        <v>747</v>
      </c>
      <c r="E558" s="163" t="s">
        <v>620</v>
      </c>
      <c r="F558" s="163"/>
      <c r="G558" s="144" t="s">
        <v>626</v>
      </c>
      <c r="H558" s="145">
        <v>1.5E-3</v>
      </c>
      <c r="I558" s="146">
        <v>39.28</v>
      </c>
      <c r="J558" s="146">
        <v>5.892E-2</v>
      </c>
    </row>
    <row r="559" spans="1:10" ht="24" customHeight="1" x14ac:dyDescent="0.2">
      <c r="A559" s="142" t="s">
        <v>470</v>
      </c>
      <c r="B559" s="143" t="s">
        <v>477</v>
      </c>
      <c r="C559" s="142" t="s">
        <v>2</v>
      </c>
      <c r="D559" s="142" t="s">
        <v>478</v>
      </c>
      <c r="E559" s="163" t="s">
        <v>476</v>
      </c>
      <c r="F559" s="163"/>
      <c r="G559" s="144" t="s">
        <v>5</v>
      </c>
      <c r="H559" s="145">
        <v>1.09E-2</v>
      </c>
      <c r="I559" s="146">
        <v>18.04</v>
      </c>
      <c r="J559" s="146">
        <v>0.19663600000000001</v>
      </c>
    </row>
    <row r="560" spans="1:10" ht="36" customHeight="1" x14ac:dyDescent="0.2">
      <c r="A560" s="147" t="s">
        <v>479</v>
      </c>
      <c r="B560" s="148" t="s">
        <v>748</v>
      </c>
      <c r="C560" s="147" t="s">
        <v>2</v>
      </c>
      <c r="D560" s="147" t="s">
        <v>749</v>
      </c>
      <c r="E560" s="164" t="s">
        <v>482</v>
      </c>
      <c r="F560" s="164"/>
      <c r="G560" s="149" t="s">
        <v>487</v>
      </c>
      <c r="H560" s="150">
        <v>0.5</v>
      </c>
      <c r="I560" s="151">
        <v>2.29</v>
      </c>
      <c r="J560" s="151">
        <v>1.145</v>
      </c>
    </row>
    <row r="561" spans="1:10" x14ac:dyDescent="0.2">
      <c r="A561" s="152"/>
      <c r="B561" s="152"/>
      <c r="C561" s="152"/>
      <c r="D561" s="152"/>
      <c r="E561" s="152" t="s">
        <v>490</v>
      </c>
      <c r="F561" s="153">
        <v>0.22</v>
      </c>
      <c r="G561" s="152" t="s">
        <v>491</v>
      </c>
      <c r="H561" s="153">
        <v>0</v>
      </c>
      <c r="I561" s="152" t="s">
        <v>492</v>
      </c>
      <c r="J561" s="153">
        <v>0.22</v>
      </c>
    </row>
    <row r="562" spans="1:10" x14ac:dyDescent="0.2">
      <c r="A562" s="152"/>
      <c r="B562" s="152"/>
      <c r="C562" s="152"/>
      <c r="D562" s="152"/>
      <c r="E562" s="152" t="s">
        <v>493</v>
      </c>
      <c r="F562" s="153">
        <v>0.51624000000000003</v>
      </c>
      <c r="G562" s="152"/>
      <c r="H562" s="165" t="s">
        <v>494</v>
      </c>
      <c r="I562" s="165"/>
      <c r="J562" s="153">
        <v>2.3199999999999998</v>
      </c>
    </row>
    <row r="563" spans="1:10" ht="30" customHeight="1" thickBot="1" x14ac:dyDescent="0.25">
      <c r="A563" s="134"/>
      <c r="B563" s="134"/>
      <c r="C563" s="134"/>
      <c r="D563" s="134"/>
      <c r="E563" s="134"/>
      <c r="F563" s="134"/>
      <c r="G563" s="134" t="s">
        <v>495</v>
      </c>
      <c r="H563" s="154">
        <v>1978.08</v>
      </c>
      <c r="I563" s="134" t="s">
        <v>496</v>
      </c>
      <c r="J563" s="136">
        <v>4589.1499999999996</v>
      </c>
    </row>
    <row r="564" spans="1:10" ht="0.95" customHeight="1" thickTop="1" x14ac:dyDescent="0.2">
      <c r="A564" s="155"/>
      <c r="B564" s="155"/>
      <c r="C564" s="155"/>
      <c r="D564" s="155"/>
      <c r="E564" s="155"/>
      <c r="F564" s="155"/>
      <c r="G564" s="155"/>
      <c r="H564" s="155"/>
      <c r="I564" s="155"/>
      <c r="J564" s="155"/>
    </row>
    <row r="565" spans="1:10" ht="18" customHeight="1" x14ac:dyDescent="0.2">
      <c r="A565" s="52" t="s">
        <v>465</v>
      </c>
      <c r="B565" s="139" t="s">
        <v>56</v>
      </c>
      <c r="C565" s="52" t="s">
        <v>265</v>
      </c>
      <c r="D565" s="52" t="s">
        <v>55</v>
      </c>
      <c r="E565" s="167" t="s">
        <v>467</v>
      </c>
      <c r="F565" s="167"/>
      <c r="G565" s="53" t="s">
        <v>76</v>
      </c>
      <c r="H565" s="139" t="s">
        <v>77</v>
      </c>
      <c r="I565" s="139" t="s">
        <v>266</v>
      </c>
      <c r="J565" s="139" t="s">
        <v>268</v>
      </c>
    </row>
    <row r="566" spans="1:10" ht="36" customHeight="1" x14ac:dyDescent="0.2">
      <c r="A566" s="56" t="s">
        <v>468</v>
      </c>
      <c r="B566" s="58" t="s">
        <v>303</v>
      </c>
      <c r="C566" s="56" t="s">
        <v>2</v>
      </c>
      <c r="D566" s="56" t="s">
        <v>211</v>
      </c>
      <c r="E566" s="168" t="s">
        <v>711</v>
      </c>
      <c r="F566" s="168"/>
      <c r="G566" s="57" t="s">
        <v>107</v>
      </c>
      <c r="H566" s="141">
        <v>1</v>
      </c>
      <c r="I566" s="64">
        <v>917.8</v>
      </c>
      <c r="J566" s="64">
        <v>917.8</v>
      </c>
    </row>
    <row r="567" spans="1:10" ht="36" customHeight="1" x14ac:dyDescent="0.2">
      <c r="A567" s="142" t="s">
        <v>470</v>
      </c>
      <c r="B567" s="143" t="s">
        <v>750</v>
      </c>
      <c r="C567" s="142" t="s">
        <v>2</v>
      </c>
      <c r="D567" s="142" t="s">
        <v>751</v>
      </c>
      <c r="E567" s="163" t="s">
        <v>620</v>
      </c>
      <c r="F567" s="163"/>
      <c r="G567" s="144" t="s">
        <v>621</v>
      </c>
      <c r="H567" s="145">
        <v>4.6399999999999997E-2</v>
      </c>
      <c r="I567" s="146">
        <v>263.02</v>
      </c>
      <c r="J567" s="146">
        <v>12.204128000000001</v>
      </c>
    </row>
    <row r="568" spans="1:10" ht="60" customHeight="1" x14ac:dyDescent="0.2">
      <c r="A568" s="142" t="s">
        <v>470</v>
      </c>
      <c r="B568" s="143" t="s">
        <v>752</v>
      </c>
      <c r="C568" s="142" t="s">
        <v>2</v>
      </c>
      <c r="D568" s="142" t="s">
        <v>753</v>
      </c>
      <c r="E568" s="163" t="s">
        <v>620</v>
      </c>
      <c r="F568" s="163"/>
      <c r="G568" s="144" t="s">
        <v>621</v>
      </c>
      <c r="H568" s="145">
        <v>4.6399999999999997E-2</v>
      </c>
      <c r="I568" s="146">
        <v>154.9</v>
      </c>
      <c r="J568" s="146">
        <v>7.18736</v>
      </c>
    </row>
    <row r="569" spans="1:10" ht="36" customHeight="1" x14ac:dyDescent="0.2">
      <c r="A569" s="142" t="s">
        <v>470</v>
      </c>
      <c r="B569" s="143" t="s">
        <v>754</v>
      </c>
      <c r="C569" s="142" t="s">
        <v>2</v>
      </c>
      <c r="D569" s="142" t="s">
        <v>755</v>
      </c>
      <c r="E569" s="163" t="s">
        <v>620</v>
      </c>
      <c r="F569" s="163"/>
      <c r="G569" s="144" t="s">
        <v>621</v>
      </c>
      <c r="H569" s="145">
        <v>8.0500000000000002E-2</v>
      </c>
      <c r="I569" s="146">
        <v>132.80000000000001</v>
      </c>
      <c r="J569" s="146">
        <v>10.6904</v>
      </c>
    </row>
    <row r="570" spans="1:10" ht="36" customHeight="1" x14ac:dyDescent="0.2">
      <c r="A570" s="142" t="s">
        <v>470</v>
      </c>
      <c r="B570" s="143" t="s">
        <v>756</v>
      </c>
      <c r="C570" s="142" t="s">
        <v>2</v>
      </c>
      <c r="D570" s="142" t="s">
        <v>757</v>
      </c>
      <c r="E570" s="163" t="s">
        <v>620</v>
      </c>
      <c r="F570" s="163"/>
      <c r="G570" s="144" t="s">
        <v>621</v>
      </c>
      <c r="H570" s="145">
        <v>3.4099999999999998E-2</v>
      </c>
      <c r="I570" s="146">
        <v>120.33</v>
      </c>
      <c r="J570" s="146">
        <v>4.1032529999999996</v>
      </c>
    </row>
    <row r="571" spans="1:10" ht="48" customHeight="1" x14ac:dyDescent="0.2">
      <c r="A571" s="142" t="s">
        <v>470</v>
      </c>
      <c r="B571" s="143" t="s">
        <v>718</v>
      </c>
      <c r="C571" s="142" t="s">
        <v>2</v>
      </c>
      <c r="D571" s="142" t="s">
        <v>719</v>
      </c>
      <c r="E571" s="163" t="s">
        <v>620</v>
      </c>
      <c r="F571" s="163"/>
      <c r="G571" s="144" t="s">
        <v>621</v>
      </c>
      <c r="H571" s="145">
        <v>4.19E-2</v>
      </c>
      <c r="I571" s="146">
        <v>123.08</v>
      </c>
      <c r="J571" s="146">
        <v>5.1570520000000002</v>
      </c>
    </row>
    <row r="572" spans="1:10" ht="36" customHeight="1" x14ac:dyDescent="0.2">
      <c r="A572" s="142" t="s">
        <v>470</v>
      </c>
      <c r="B572" s="143" t="s">
        <v>758</v>
      </c>
      <c r="C572" s="142" t="s">
        <v>2</v>
      </c>
      <c r="D572" s="142" t="s">
        <v>759</v>
      </c>
      <c r="E572" s="163" t="s">
        <v>620</v>
      </c>
      <c r="F572" s="163"/>
      <c r="G572" s="144" t="s">
        <v>626</v>
      </c>
      <c r="H572" s="145">
        <v>9.4899999999999998E-2</v>
      </c>
      <c r="I572" s="146">
        <v>103.79</v>
      </c>
      <c r="J572" s="146">
        <v>9.8496710000000007</v>
      </c>
    </row>
    <row r="573" spans="1:10" ht="36" customHeight="1" x14ac:dyDescent="0.2">
      <c r="A573" s="142" t="s">
        <v>470</v>
      </c>
      <c r="B573" s="143" t="s">
        <v>760</v>
      </c>
      <c r="C573" s="142" t="s">
        <v>2</v>
      </c>
      <c r="D573" s="142" t="s">
        <v>761</v>
      </c>
      <c r="E573" s="163" t="s">
        <v>620</v>
      </c>
      <c r="F573" s="163"/>
      <c r="G573" s="144" t="s">
        <v>626</v>
      </c>
      <c r="H573" s="145">
        <v>6.0699999999999997E-2</v>
      </c>
      <c r="I573" s="146">
        <v>48.8</v>
      </c>
      <c r="J573" s="146">
        <v>2.9621599999999999</v>
      </c>
    </row>
    <row r="574" spans="1:10" ht="36" customHeight="1" x14ac:dyDescent="0.2">
      <c r="A574" s="142" t="s">
        <v>470</v>
      </c>
      <c r="B574" s="143" t="s">
        <v>762</v>
      </c>
      <c r="C574" s="142" t="s">
        <v>2</v>
      </c>
      <c r="D574" s="142" t="s">
        <v>763</v>
      </c>
      <c r="E574" s="163" t="s">
        <v>620</v>
      </c>
      <c r="F574" s="163"/>
      <c r="G574" s="144" t="s">
        <v>626</v>
      </c>
      <c r="H574" s="145">
        <v>0.1071</v>
      </c>
      <c r="I574" s="146">
        <v>36.270000000000003</v>
      </c>
      <c r="J574" s="146">
        <v>3.8845170000000002</v>
      </c>
    </row>
    <row r="575" spans="1:10" ht="48" customHeight="1" x14ac:dyDescent="0.2">
      <c r="A575" s="142" t="s">
        <v>470</v>
      </c>
      <c r="B575" s="143" t="s">
        <v>726</v>
      </c>
      <c r="C575" s="142" t="s">
        <v>2</v>
      </c>
      <c r="D575" s="142" t="s">
        <v>727</v>
      </c>
      <c r="E575" s="163" t="s">
        <v>620</v>
      </c>
      <c r="F575" s="163"/>
      <c r="G575" s="144" t="s">
        <v>626</v>
      </c>
      <c r="H575" s="145">
        <v>9.9000000000000005E-2</v>
      </c>
      <c r="I575" s="146">
        <v>51.66</v>
      </c>
      <c r="J575" s="146">
        <v>5.1143400000000003</v>
      </c>
    </row>
    <row r="576" spans="1:10" ht="24" customHeight="1" x14ac:dyDescent="0.2">
      <c r="A576" s="142" t="s">
        <v>470</v>
      </c>
      <c r="B576" s="143" t="s">
        <v>764</v>
      </c>
      <c r="C576" s="142" t="s">
        <v>2</v>
      </c>
      <c r="D576" s="142" t="s">
        <v>765</v>
      </c>
      <c r="E576" s="163" t="s">
        <v>476</v>
      </c>
      <c r="F576" s="163"/>
      <c r="G576" s="144" t="s">
        <v>5</v>
      </c>
      <c r="H576" s="145">
        <v>1.1301000000000001</v>
      </c>
      <c r="I576" s="146">
        <v>19.87</v>
      </c>
      <c r="J576" s="146">
        <v>22.455086999999999</v>
      </c>
    </row>
    <row r="577" spans="1:10" ht="36" customHeight="1" x14ac:dyDescent="0.2">
      <c r="A577" s="147" t="s">
        <v>479</v>
      </c>
      <c r="B577" s="148" t="s">
        <v>766</v>
      </c>
      <c r="C577" s="147" t="s">
        <v>2</v>
      </c>
      <c r="D577" s="147" t="s">
        <v>767</v>
      </c>
      <c r="E577" s="164" t="s">
        <v>482</v>
      </c>
      <c r="F577" s="164"/>
      <c r="G577" s="149" t="s">
        <v>663</v>
      </c>
      <c r="H577" s="150">
        <v>2.5548000000000002</v>
      </c>
      <c r="I577" s="151">
        <v>326.52</v>
      </c>
      <c r="J577" s="151">
        <v>834.19329600000003</v>
      </c>
    </row>
    <row r="578" spans="1:10" x14ac:dyDescent="0.2">
      <c r="A578" s="152"/>
      <c r="B578" s="152"/>
      <c r="C578" s="152"/>
      <c r="D578" s="152"/>
      <c r="E578" s="152" t="s">
        <v>490</v>
      </c>
      <c r="F578" s="153">
        <v>29.76</v>
      </c>
      <c r="G578" s="152" t="s">
        <v>491</v>
      </c>
      <c r="H578" s="153">
        <v>0</v>
      </c>
      <c r="I578" s="152" t="s">
        <v>492</v>
      </c>
      <c r="J578" s="153">
        <v>29.76</v>
      </c>
    </row>
    <row r="579" spans="1:10" x14ac:dyDescent="0.2">
      <c r="A579" s="152"/>
      <c r="B579" s="152"/>
      <c r="C579" s="152"/>
      <c r="D579" s="152"/>
      <c r="E579" s="152" t="s">
        <v>493</v>
      </c>
      <c r="F579" s="153">
        <v>263.22503999999998</v>
      </c>
      <c r="G579" s="152"/>
      <c r="H579" s="165" t="s">
        <v>494</v>
      </c>
      <c r="I579" s="165"/>
      <c r="J579" s="153">
        <v>1181.03</v>
      </c>
    </row>
    <row r="580" spans="1:10" ht="30" customHeight="1" thickBot="1" x14ac:dyDescent="0.25">
      <c r="A580" s="134"/>
      <c r="B580" s="134"/>
      <c r="C580" s="134"/>
      <c r="D580" s="134"/>
      <c r="E580" s="134"/>
      <c r="F580" s="134"/>
      <c r="G580" s="134" t="s">
        <v>495</v>
      </c>
      <c r="H580" s="154">
        <v>98.9</v>
      </c>
      <c r="I580" s="134" t="s">
        <v>496</v>
      </c>
      <c r="J580" s="136">
        <v>116803.87</v>
      </c>
    </row>
    <row r="581" spans="1:10" ht="0.95" customHeight="1" thickTop="1" x14ac:dyDescent="0.2">
      <c r="A581" s="155"/>
      <c r="B581" s="155"/>
      <c r="C581" s="155"/>
      <c r="D581" s="155"/>
      <c r="E581" s="155"/>
      <c r="F581" s="155"/>
      <c r="G581" s="155"/>
      <c r="H581" s="155"/>
      <c r="I581" s="155"/>
      <c r="J581" s="155"/>
    </row>
    <row r="582" spans="1:10" ht="18" customHeight="1" x14ac:dyDescent="0.2">
      <c r="A582" s="52" t="s">
        <v>210</v>
      </c>
      <c r="B582" s="139" t="s">
        <v>56</v>
      </c>
      <c r="C582" s="52" t="s">
        <v>265</v>
      </c>
      <c r="D582" s="52" t="s">
        <v>55</v>
      </c>
      <c r="E582" s="167" t="s">
        <v>467</v>
      </c>
      <c r="F582" s="167"/>
      <c r="G582" s="53" t="s">
        <v>76</v>
      </c>
      <c r="H582" s="139" t="s">
        <v>77</v>
      </c>
      <c r="I582" s="139" t="s">
        <v>266</v>
      </c>
      <c r="J582" s="139" t="s">
        <v>268</v>
      </c>
    </row>
    <row r="583" spans="1:10" ht="24" customHeight="1" x14ac:dyDescent="0.2">
      <c r="A583" s="56" t="s">
        <v>468</v>
      </c>
      <c r="B583" s="58" t="s">
        <v>304</v>
      </c>
      <c r="C583" s="56" t="s">
        <v>2</v>
      </c>
      <c r="D583" s="56" t="s">
        <v>44</v>
      </c>
      <c r="E583" s="168" t="s">
        <v>543</v>
      </c>
      <c r="F583" s="168"/>
      <c r="G583" s="57" t="s">
        <v>201</v>
      </c>
      <c r="H583" s="141">
        <v>1</v>
      </c>
      <c r="I583" s="64">
        <v>0.92</v>
      </c>
      <c r="J583" s="64">
        <v>0.92</v>
      </c>
    </row>
    <row r="584" spans="1:10" ht="60" customHeight="1" x14ac:dyDescent="0.2">
      <c r="A584" s="142" t="s">
        <v>470</v>
      </c>
      <c r="B584" s="143" t="s">
        <v>752</v>
      </c>
      <c r="C584" s="142" t="s">
        <v>2</v>
      </c>
      <c r="D584" s="142" t="s">
        <v>753</v>
      </c>
      <c r="E584" s="163" t="s">
        <v>620</v>
      </c>
      <c r="F584" s="163"/>
      <c r="G584" s="144" t="s">
        <v>621</v>
      </c>
      <c r="H584" s="145">
        <v>5.9172000000000001E-3</v>
      </c>
      <c r="I584" s="146">
        <v>154.9</v>
      </c>
      <c r="J584" s="146">
        <v>0.91657429999999995</v>
      </c>
    </row>
    <row r="585" spans="1:10" x14ac:dyDescent="0.2">
      <c r="A585" s="152"/>
      <c r="B585" s="152"/>
      <c r="C585" s="152"/>
      <c r="D585" s="152"/>
      <c r="E585" s="152" t="s">
        <v>490</v>
      </c>
      <c r="F585" s="153">
        <v>0.11</v>
      </c>
      <c r="G585" s="152" t="s">
        <v>491</v>
      </c>
      <c r="H585" s="153">
        <v>0</v>
      </c>
      <c r="I585" s="152" t="s">
        <v>492</v>
      </c>
      <c r="J585" s="153">
        <v>0.11</v>
      </c>
    </row>
    <row r="586" spans="1:10" x14ac:dyDescent="0.2">
      <c r="A586" s="152"/>
      <c r="B586" s="152"/>
      <c r="C586" s="152"/>
      <c r="D586" s="152"/>
      <c r="E586" s="152" t="s">
        <v>493</v>
      </c>
      <c r="F586" s="153">
        <v>0.26385599999999998</v>
      </c>
      <c r="G586" s="152"/>
      <c r="H586" s="165" t="s">
        <v>494</v>
      </c>
      <c r="I586" s="165"/>
      <c r="J586" s="153">
        <v>1.18</v>
      </c>
    </row>
    <row r="587" spans="1:10" ht="30" customHeight="1" thickBot="1" x14ac:dyDescent="0.25">
      <c r="A587" s="134"/>
      <c r="B587" s="134"/>
      <c r="C587" s="134"/>
      <c r="D587" s="134"/>
      <c r="E587" s="134"/>
      <c r="F587" s="134"/>
      <c r="G587" s="134" t="s">
        <v>495</v>
      </c>
      <c r="H587" s="154">
        <v>2083.58</v>
      </c>
      <c r="I587" s="134" t="s">
        <v>496</v>
      </c>
      <c r="J587" s="136">
        <v>2458.62</v>
      </c>
    </row>
    <row r="588" spans="1:10" ht="0.95" customHeight="1" thickTop="1" x14ac:dyDescent="0.2">
      <c r="A588" s="155"/>
      <c r="B588" s="155"/>
      <c r="C588" s="155"/>
      <c r="D588" s="155"/>
      <c r="E588" s="155"/>
      <c r="F588" s="155"/>
      <c r="G588" s="155"/>
      <c r="H588" s="155"/>
      <c r="I588" s="155"/>
      <c r="J588" s="155"/>
    </row>
    <row r="589" spans="1:10" ht="24" customHeight="1" x14ac:dyDescent="0.2">
      <c r="A589" s="54" t="s">
        <v>213</v>
      </c>
      <c r="B589" s="54"/>
      <c r="C589" s="54"/>
      <c r="D589" s="54" t="s">
        <v>1</v>
      </c>
      <c r="E589" s="54"/>
      <c r="F589" s="166"/>
      <c r="G589" s="166"/>
      <c r="H589" s="140"/>
      <c r="I589" s="54"/>
      <c r="J589" s="63">
        <v>15894.06</v>
      </c>
    </row>
    <row r="590" spans="1:10" ht="18" customHeight="1" x14ac:dyDescent="0.2">
      <c r="A590" s="52" t="s">
        <v>214</v>
      </c>
      <c r="B590" s="139" t="s">
        <v>56</v>
      </c>
      <c r="C590" s="52" t="s">
        <v>265</v>
      </c>
      <c r="D590" s="52" t="s">
        <v>55</v>
      </c>
      <c r="E590" s="167" t="s">
        <v>467</v>
      </c>
      <c r="F590" s="167"/>
      <c r="G590" s="53" t="s">
        <v>76</v>
      </c>
      <c r="H590" s="139" t="s">
        <v>77</v>
      </c>
      <c r="I590" s="139" t="s">
        <v>266</v>
      </c>
      <c r="J590" s="139" t="s">
        <v>268</v>
      </c>
    </row>
    <row r="591" spans="1:10" ht="36" customHeight="1" x14ac:dyDescent="0.2">
      <c r="A591" s="56" t="s">
        <v>468</v>
      </c>
      <c r="B591" s="58" t="s">
        <v>305</v>
      </c>
      <c r="C591" s="56" t="s">
        <v>2</v>
      </c>
      <c r="D591" s="56" t="s">
        <v>215</v>
      </c>
      <c r="E591" s="168" t="s">
        <v>711</v>
      </c>
      <c r="F591" s="168"/>
      <c r="G591" s="57" t="s">
        <v>81</v>
      </c>
      <c r="H591" s="141">
        <v>1</v>
      </c>
      <c r="I591" s="64">
        <v>14.43</v>
      </c>
      <c r="J591" s="64">
        <v>14.43</v>
      </c>
    </row>
    <row r="592" spans="1:10" ht="60" customHeight="1" x14ac:dyDescent="0.2">
      <c r="A592" s="142" t="s">
        <v>470</v>
      </c>
      <c r="B592" s="143" t="s">
        <v>768</v>
      </c>
      <c r="C592" s="142" t="s">
        <v>2</v>
      </c>
      <c r="D592" s="142" t="s">
        <v>769</v>
      </c>
      <c r="E592" s="163" t="s">
        <v>620</v>
      </c>
      <c r="F592" s="163"/>
      <c r="G592" s="144" t="s">
        <v>621</v>
      </c>
      <c r="H592" s="145">
        <v>3.333E-3</v>
      </c>
      <c r="I592" s="146">
        <v>120.83</v>
      </c>
      <c r="J592" s="146">
        <v>0.40272639999999998</v>
      </c>
    </row>
    <row r="593" spans="1:10" ht="36" customHeight="1" x14ac:dyDescent="0.2">
      <c r="A593" s="142" t="s">
        <v>470</v>
      </c>
      <c r="B593" s="143" t="s">
        <v>770</v>
      </c>
      <c r="C593" s="142" t="s">
        <v>2</v>
      </c>
      <c r="D593" s="142" t="s">
        <v>771</v>
      </c>
      <c r="E593" s="163" t="s">
        <v>620</v>
      </c>
      <c r="F593" s="163"/>
      <c r="G593" s="144" t="s">
        <v>621</v>
      </c>
      <c r="H593" s="145">
        <v>3.333E-3</v>
      </c>
      <c r="I593" s="146">
        <v>107.99</v>
      </c>
      <c r="J593" s="146">
        <v>0.35993069999999999</v>
      </c>
    </row>
    <row r="594" spans="1:10" ht="24" customHeight="1" x14ac:dyDescent="0.2">
      <c r="A594" s="142" t="s">
        <v>470</v>
      </c>
      <c r="B594" s="143" t="s">
        <v>477</v>
      </c>
      <c r="C594" s="142" t="s">
        <v>2</v>
      </c>
      <c r="D594" s="142" t="s">
        <v>478</v>
      </c>
      <c r="E594" s="163" t="s">
        <v>476</v>
      </c>
      <c r="F594" s="163"/>
      <c r="G594" s="144" t="s">
        <v>5</v>
      </c>
      <c r="H594" s="145">
        <v>3.3329999999999999E-2</v>
      </c>
      <c r="I594" s="146">
        <v>18.04</v>
      </c>
      <c r="J594" s="146">
        <v>0.60127319999999995</v>
      </c>
    </row>
    <row r="595" spans="1:10" ht="24" customHeight="1" x14ac:dyDescent="0.2">
      <c r="A595" s="147" t="s">
        <v>479</v>
      </c>
      <c r="B595" s="148" t="s">
        <v>772</v>
      </c>
      <c r="C595" s="147" t="s">
        <v>2</v>
      </c>
      <c r="D595" s="147" t="s">
        <v>773</v>
      </c>
      <c r="E595" s="164" t="s">
        <v>482</v>
      </c>
      <c r="F595" s="164"/>
      <c r="G595" s="149" t="s">
        <v>487</v>
      </c>
      <c r="H595" s="150">
        <v>0.4</v>
      </c>
      <c r="I595" s="151">
        <v>8.8800000000000008</v>
      </c>
      <c r="J595" s="151">
        <v>3.552</v>
      </c>
    </row>
    <row r="596" spans="1:10" ht="24" customHeight="1" x14ac:dyDescent="0.2">
      <c r="A596" s="147" t="s">
        <v>479</v>
      </c>
      <c r="B596" s="148" t="s">
        <v>774</v>
      </c>
      <c r="C596" s="147" t="s">
        <v>2</v>
      </c>
      <c r="D596" s="147" t="s">
        <v>775</v>
      </c>
      <c r="E596" s="164" t="s">
        <v>482</v>
      </c>
      <c r="F596" s="164"/>
      <c r="G596" s="149" t="s">
        <v>36</v>
      </c>
      <c r="H596" s="150">
        <v>0.13</v>
      </c>
      <c r="I596" s="151">
        <v>14</v>
      </c>
      <c r="J596" s="151">
        <v>1.82</v>
      </c>
    </row>
    <row r="597" spans="1:10" ht="24" customHeight="1" x14ac:dyDescent="0.2">
      <c r="A597" s="147" t="s">
        <v>479</v>
      </c>
      <c r="B597" s="148" t="s">
        <v>776</v>
      </c>
      <c r="C597" s="147" t="s">
        <v>2</v>
      </c>
      <c r="D597" s="147" t="s">
        <v>777</v>
      </c>
      <c r="E597" s="164" t="s">
        <v>482</v>
      </c>
      <c r="F597" s="164"/>
      <c r="G597" s="149" t="s">
        <v>36</v>
      </c>
      <c r="H597" s="150">
        <v>0.6</v>
      </c>
      <c r="I597" s="151">
        <v>12.2</v>
      </c>
      <c r="J597" s="151">
        <v>7.32</v>
      </c>
    </row>
    <row r="598" spans="1:10" ht="24" customHeight="1" x14ac:dyDescent="0.2">
      <c r="A598" s="147" t="s">
        <v>479</v>
      </c>
      <c r="B598" s="148" t="s">
        <v>778</v>
      </c>
      <c r="C598" s="147" t="s">
        <v>2</v>
      </c>
      <c r="D598" s="147" t="s">
        <v>779</v>
      </c>
      <c r="E598" s="164" t="s">
        <v>482</v>
      </c>
      <c r="F598" s="164"/>
      <c r="G598" s="149" t="s">
        <v>36</v>
      </c>
      <c r="H598" s="150">
        <v>0.03</v>
      </c>
      <c r="I598" s="151">
        <v>12.41</v>
      </c>
      <c r="J598" s="151">
        <v>0.37230000000000002</v>
      </c>
    </row>
    <row r="599" spans="1:10" x14ac:dyDescent="0.2">
      <c r="A599" s="152"/>
      <c r="B599" s="152"/>
      <c r="C599" s="152"/>
      <c r="D599" s="152"/>
      <c r="E599" s="152" t="s">
        <v>490</v>
      </c>
      <c r="F599" s="153">
        <v>0.56999999999999995</v>
      </c>
      <c r="G599" s="152" t="s">
        <v>491</v>
      </c>
      <c r="H599" s="153">
        <v>0</v>
      </c>
      <c r="I599" s="152" t="s">
        <v>492</v>
      </c>
      <c r="J599" s="153">
        <v>0.56999999999999995</v>
      </c>
    </row>
    <row r="600" spans="1:10" x14ac:dyDescent="0.2">
      <c r="A600" s="152"/>
      <c r="B600" s="152"/>
      <c r="C600" s="152"/>
      <c r="D600" s="152"/>
      <c r="E600" s="152" t="s">
        <v>493</v>
      </c>
      <c r="F600" s="153">
        <v>4.1385240000000003</v>
      </c>
      <c r="G600" s="152"/>
      <c r="H600" s="165" t="s">
        <v>494</v>
      </c>
      <c r="I600" s="165"/>
      <c r="J600" s="153">
        <v>18.57</v>
      </c>
    </row>
    <row r="601" spans="1:10" ht="30" customHeight="1" thickBot="1" x14ac:dyDescent="0.25">
      <c r="A601" s="134"/>
      <c r="B601" s="134"/>
      <c r="C601" s="134"/>
      <c r="D601" s="134"/>
      <c r="E601" s="134"/>
      <c r="F601" s="134"/>
      <c r="G601" s="134" t="s">
        <v>495</v>
      </c>
      <c r="H601" s="154">
        <v>855.9</v>
      </c>
      <c r="I601" s="134" t="s">
        <v>496</v>
      </c>
      <c r="J601" s="136">
        <v>15894.06</v>
      </c>
    </row>
    <row r="602" spans="1:10" ht="0.95" customHeight="1" thickTop="1" x14ac:dyDescent="0.2">
      <c r="A602" s="155"/>
      <c r="B602" s="155"/>
      <c r="C602" s="155"/>
      <c r="D602" s="155"/>
      <c r="E602" s="155"/>
      <c r="F602" s="155"/>
      <c r="G602" s="155"/>
      <c r="H602" s="155"/>
      <c r="I602" s="155"/>
      <c r="J602" s="155"/>
    </row>
    <row r="603" spans="1:10" x14ac:dyDescent="0.2">
      <c r="A603" s="137"/>
      <c r="B603" s="137"/>
      <c r="C603" s="137"/>
      <c r="D603" s="137"/>
      <c r="E603" s="137"/>
      <c r="F603" s="137"/>
      <c r="G603" s="137"/>
      <c r="H603" s="137"/>
      <c r="I603" s="137"/>
      <c r="J603" s="137"/>
    </row>
    <row r="604" spans="1:10" x14ac:dyDescent="0.2">
      <c r="A604" s="159"/>
      <c r="B604" s="159"/>
      <c r="C604" s="159"/>
      <c r="D604" s="65"/>
      <c r="E604" s="134"/>
      <c r="F604" s="160" t="s">
        <v>216</v>
      </c>
      <c r="G604" s="159"/>
      <c r="H604" s="161">
        <v>761303.14</v>
      </c>
      <c r="I604" s="159"/>
      <c r="J604" s="159"/>
    </row>
    <row r="605" spans="1:10" x14ac:dyDescent="0.2">
      <c r="A605" s="159"/>
      <c r="B605" s="159"/>
      <c r="C605" s="159"/>
      <c r="D605" s="65"/>
      <c r="E605" s="134"/>
      <c r="F605" s="160" t="s">
        <v>217</v>
      </c>
      <c r="G605" s="159"/>
      <c r="H605" s="161">
        <v>218366.59</v>
      </c>
      <c r="I605" s="159"/>
      <c r="J605" s="159"/>
    </row>
    <row r="606" spans="1:10" x14ac:dyDescent="0.2">
      <c r="A606" s="159"/>
      <c r="B606" s="159"/>
      <c r="C606" s="159"/>
      <c r="D606" s="65"/>
      <c r="E606" s="134"/>
      <c r="F606" s="160" t="s">
        <v>218</v>
      </c>
      <c r="G606" s="159"/>
      <c r="H606" s="161">
        <v>979669.73</v>
      </c>
      <c r="I606" s="159"/>
      <c r="J606" s="159"/>
    </row>
    <row r="607" spans="1:10" ht="60" customHeight="1" x14ac:dyDescent="0.2">
      <c r="A607" s="60"/>
      <c r="B607" s="60"/>
      <c r="C607" s="60"/>
      <c r="D607" s="60"/>
      <c r="E607" s="60"/>
      <c r="F607" s="60"/>
      <c r="G607" s="60"/>
      <c r="H607" s="60"/>
      <c r="I607" s="60"/>
      <c r="J607" s="60"/>
    </row>
    <row r="608" spans="1:10" ht="69.95" customHeight="1" x14ac:dyDescent="0.2">
      <c r="A608" s="157" t="s">
        <v>219</v>
      </c>
      <c r="B608" s="158"/>
      <c r="C608" s="158"/>
      <c r="D608" s="158"/>
      <c r="E608" s="158"/>
      <c r="F608" s="158"/>
      <c r="G608" s="158"/>
      <c r="H608" s="158"/>
      <c r="I608" s="158"/>
      <c r="J608" s="158"/>
    </row>
  </sheetData>
  <mergeCells count="414">
    <mergeCell ref="C1:D1"/>
    <mergeCell ref="E1:F1"/>
    <mergeCell ref="G1:H1"/>
    <mergeCell ref="I1:J1"/>
    <mergeCell ref="C2:D2"/>
    <mergeCell ref="E2:F2"/>
    <mergeCell ref="G2:H2"/>
    <mergeCell ref="I2:J2"/>
    <mergeCell ref="E9:F9"/>
    <mergeCell ref="E10:F10"/>
    <mergeCell ref="E11:F11"/>
    <mergeCell ref="E12:F12"/>
    <mergeCell ref="E13:F13"/>
    <mergeCell ref="H15:I15"/>
    <mergeCell ref="A3:J3"/>
    <mergeCell ref="F4:G4"/>
    <mergeCell ref="E5:F5"/>
    <mergeCell ref="E6:F6"/>
    <mergeCell ref="E7:F7"/>
    <mergeCell ref="E8:F8"/>
    <mergeCell ref="E24:F24"/>
    <mergeCell ref="E25:F25"/>
    <mergeCell ref="E26:F26"/>
    <mergeCell ref="E27:F27"/>
    <mergeCell ref="E28:F28"/>
    <mergeCell ref="E29:F29"/>
    <mergeCell ref="E18:F18"/>
    <mergeCell ref="E19:F19"/>
    <mergeCell ref="E20:F20"/>
    <mergeCell ref="E21:F21"/>
    <mergeCell ref="E22:F22"/>
    <mergeCell ref="E23:F23"/>
    <mergeCell ref="E36:F36"/>
    <mergeCell ref="E37:F37"/>
    <mergeCell ref="E38:F38"/>
    <mergeCell ref="E39:F39"/>
    <mergeCell ref="E40:F40"/>
    <mergeCell ref="E41:F41"/>
    <mergeCell ref="E30:F30"/>
    <mergeCell ref="E31:F31"/>
    <mergeCell ref="E32:F32"/>
    <mergeCell ref="E33:F33"/>
    <mergeCell ref="E34:F34"/>
    <mergeCell ref="E35:F35"/>
    <mergeCell ref="E51:F51"/>
    <mergeCell ref="E52:F52"/>
    <mergeCell ref="E53:F53"/>
    <mergeCell ref="E54:F54"/>
    <mergeCell ref="E55:F55"/>
    <mergeCell ref="E56:F56"/>
    <mergeCell ref="E42:F42"/>
    <mergeCell ref="E43:F43"/>
    <mergeCell ref="H45:I45"/>
    <mergeCell ref="E48:F48"/>
    <mergeCell ref="E49:F49"/>
    <mergeCell ref="E50:F50"/>
    <mergeCell ref="E66:F66"/>
    <mergeCell ref="E67:F67"/>
    <mergeCell ref="H69:I69"/>
    <mergeCell ref="E72:F72"/>
    <mergeCell ref="E73:F73"/>
    <mergeCell ref="E74:F74"/>
    <mergeCell ref="H58:I58"/>
    <mergeCell ref="E61:F61"/>
    <mergeCell ref="E62:F62"/>
    <mergeCell ref="E63:F63"/>
    <mergeCell ref="E64:F64"/>
    <mergeCell ref="E65:F65"/>
    <mergeCell ref="E84:F84"/>
    <mergeCell ref="E85:F85"/>
    <mergeCell ref="E86:F86"/>
    <mergeCell ref="E87:F87"/>
    <mergeCell ref="H89:I89"/>
    <mergeCell ref="E92:F92"/>
    <mergeCell ref="H76:I76"/>
    <mergeCell ref="F79:G79"/>
    <mergeCell ref="E80:F80"/>
    <mergeCell ref="E81:F81"/>
    <mergeCell ref="E82:F82"/>
    <mergeCell ref="E83:F83"/>
    <mergeCell ref="E99:F99"/>
    <mergeCell ref="H101:I101"/>
    <mergeCell ref="F104:G104"/>
    <mergeCell ref="F105:G105"/>
    <mergeCell ref="E106:F106"/>
    <mergeCell ref="E107:F107"/>
    <mergeCell ref="E93:F93"/>
    <mergeCell ref="E94:F94"/>
    <mergeCell ref="E95:F95"/>
    <mergeCell ref="E96:F96"/>
    <mergeCell ref="E97:F97"/>
    <mergeCell ref="E98:F98"/>
    <mergeCell ref="E117:F117"/>
    <mergeCell ref="E118:F118"/>
    <mergeCell ref="E119:F119"/>
    <mergeCell ref="E120:F120"/>
    <mergeCell ref="H122:I122"/>
    <mergeCell ref="E125:F125"/>
    <mergeCell ref="E108:F108"/>
    <mergeCell ref="E109:F109"/>
    <mergeCell ref="E110:F110"/>
    <mergeCell ref="E111:F111"/>
    <mergeCell ref="H113:I113"/>
    <mergeCell ref="E116:F116"/>
    <mergeCell ref="E132:F132"/>
    <mergeCell ref="H134:I134"/>
    <mergeCell ref="E137:F137"/>
    <mergeCell ref="E138:F138"/>
    <mergeCell ref="E139:F139"/>
    <mergeCell ref="E140:F140"/>
    <mergeCell ref="E126:F126"/>
    <mergeCell ref="E127:F127"/>
    <mergeCell ref="E128:F128"/>
    <mergeCell ref="E129:F129"/>
    <mergeCell ref="E130:F130"/>
    <mergeCell ref="E131:F131"/>
    <mergeCell ref="E150:F150"/>
    <mergeCell ref="H152:I152"/>
    <mergeCell ref="F155:G155"/>
    <mergeCell ref="E156:F156"/>
    <mergeCell ref="E157:F157"/>
    <mergeCell ref="E158:F158"/>
    <mergeCell ref="H142:I142"/>
    <mergeCell ref="E145:F145"/>
    <mergeCell ref="E146:F146"/>
    <mergeCell ref="E147:F147"/>
    <mergeCell ref="E148:F148"/>
    <mergeCell ref="E149:F149"/>
    <mergeCell ref="E165:F165"/>
    <mergeCell ref="E166:F166"/>
    <mergeCell ref="E167:F167"/>
    <mergeCell ref="E168:F168"/>
    <mergeCell ref="E169:F169"/>
    <mergeCell ref="E170:F170"/>
    <mergeCell ref="E159:F159"/>
    <mergeCell ref="E160:F160"/>
    <mergeCell ref="E161:F161"/>
    <mergeCell ref="E162:F162"/>
    <mergeCell ref="E163:F163"/>
    <mergeCell ref="E164:F164"/>
    <mergeCell ref="E180:F180"/>
    <mergeCell ref="E181:F181"/>
    <mergeCell ref="E182:F182"/>
    <mergeCell ref="E183:F183"/>
    <mergeCell ref="E184:F184"/>
    <mergeCell ref="E185:F185"/>
    <mergeCell ref="E171:F171"/>
    <mergeCell ref="E172:F172"/>
    <mergeCell ref="H174:I174"/>
    <mergeCell ref="E177:F177"/>
    <mergeCell ref="E178:F178"/>
    <mergeCell ref="E179:F179"/>
    <mergeCell ref="E195:F195"/>
    <mergeCell ref="E196:F196"/>
    <mergeCell ref="H198:I198"/>
    <mergeCell ref="F201:G201"/>
    <mergeCell ref="E202:F202"/>
    <mergeCell ref="E203:F203"/>
    <mergeCell ref="E186:F186"/>
    <mergeCell ref="H188:I188"/>
    <mergeCell ref="E191:F191"/>
    <mergeCell ref="E192:F192"/>
    <mergeCell ref="E193:F193"/>
    <mergeCell ref="E194:F194"/>
    <mergeCell ref="H211:I211"/>
    <mergeCell ref="E214:F214"/>
    <mergeCell ref="E215:F215"/>
    <mergeCell ref="E216:F216"/>
    <mergeCell ref="E217:F217"/>
    <mergeCell ref="E218:F218"/>
    <mergeCell ref="E204:F204"/>
    <mergeCell ref="E205:F205"/>
    <mergeCell ref="E206:F206"/>
    <mergeCell ref="E207:F207"/>
    <mergeCell ref="E208:F208"/>
    <mergeCell ref="E209:F209"/>
    <mergeCell ref="E228:F228"/>
    <mergeCell ref="E229:F229"/>
    <mergeCell ref="E230:F230"/>
    <mergeCell ref="H232:I232"/>
    <mergeCell ref="E235:F235"/>
    <mergeCell ref="E236:F236"/>
    <mergeCell ref="E219:F219"/>
    <mergeCell ref="E220:F220"/>
    <mergeCell ref="H222:I222"/>
    <mergeCell ref="E225:F225"/>
    <mergeCell ref="E226:F226"/>
    <mergeCell ref="E227:F227"/>
    <mergeCell ref="E246:F246"/>
    <mergeCell ref="E247:F247"/>
    <mergeCell ref="E248:F248"/>
    <mergeCell ref="E249:F249"/>
    <mergeCell ref="H251:I251"/>
    <mergeCell ref="E254:F254"/>
    <mergeCell ref="E237:F237"/>
    <mergeCell ref="E238:F238"/>
    <mergeCell ref="E239:F239"/>
    <mergeCell ref="E240:F240"/>
    <mergeCell ref="H242:I242"/>
    <mergeCell ref="E245:F245"/>
    <mergeCell ref="E267:F267"/>
    <mergeCell ref="H269:I269"/>
    <mergeCell ref="E272:F272"/>
    <mergeCell ref="E273:F273"/>
    <mergeCell ref="H275:I275"/>
    <mergeCell ref="E278:F278"/>
    <mergeCell ref="E255:F255"/>
    <mergeCell ref="H257:I257"/>
    <mergeCell ref="E260:F260"/>
    <mergeCell ref="E261:F261"/>
    <mergeCell ref="H263:I263"/>
    <mergeCell ref="E266:F266"/>
    <mergeCell ref="E291:F291"/>
    <mergeCell ref="H293:I293"/>
    <mergeCell ref="E296:F296"/>
    <mergeCell ref="E297:F297"/>
    <mergeCell ref="H299:I299"/>
    <mergeCell ref="E302:F302"/>
    <mergeCell ref="E279:F279"/>
    <mergeCell ref="H281:I281"/>
    <mergeCell ref="E284:F284"/>
    <mergeCell ref="E285:F285"/>
    <mergeCell ref="H287:I287"/>
    <mergeCell ref="E290:F290"/>
    <mergeCell ref="E315:F315"/>
    <mergeCell ref="H317:I317"/>
    <mergeCell ref="E320:F320"/>
    <mergeCell ref="E321:F321"/>
    <mergeCell ref="H323:I323"/>
    <mergeCell ref="E326:F326"/>
    <mergeCell ref="E303:F303"/>
    <mergeCell ref="H305:I305"/>
    <mergeCell ref="E308:F308"/>
    <mergeCell ref="E309:F309"/>
    <mergeCell ref="H311:I311"/>
    <mergeCell ref="E314:F314"/>
    <mergeCell ref="E339:F339"/>
    <mergeCell ref="H341:I341"/>
    <mergeCell ref="E344:F344"/>
    <mergeCell ref="E345:F345"/>
    <mergeCell ref="H347:I347"/>
    <mergeCell ref="E350:F350"/>
    <mergeCell ref="E327:F327"/>
    <mergeCell ref="H329:I329"/>
    <mergeCell ref="E332:F332"/>
    <mergeCell ref="E333:F333"/>
    <mergeCell ref="H335:I335"/>
    <mergeCell ref="E338:F338"/>
    <mergeCell ref="E363:F363"/>
    <mergeCell ref="H365:I365"/>
    <mergeCell ref="E368:F368"/>
    <mergeCell ref="E369:F369"/>
    <mergeCell ref="H371:I371"/>
    <mergeCell ref="E374:F374"/>
    <mergeCell ref="E351:F351"/>
    <mergeCell ref="H353:I353"/>
    <mergeCell ref="E356:F356"/>
    <mergeCell ref="E357:F357"/>
    <mergeCell ref="H359:I359"/>
    <mergeCell ref="E362:F362"/>
    <mergeCell ref="E387:F387"/>
    <mergeCell ref="H389:I389"/>
    <mergeCell ref="E392:F392"/>
    <mergeCell ref="E393:F393"/>
    <mergeCell ref="H395:I395"/>
    <mergeCell ref="E398:F398"/>
    <mergeCell ref="E375:F375"/>
    <mergeCell ref="H377:I377"/>
    <mergeCell ref="E380:F380"/>
    <mergeCell ref="E381:F381"/>
    <mergeCell ref="H383:I383"/>
    <mergeCell ref="E386:F386"/>
    <mergeCell ref="E411:F411"/>
    <mergeCell ref="H413:I413"/>
    <mergeCell ref="E416:F416"/>
    <mergeCell ref="E417:F417"/>
    <mergeCell ref="H419:I419"/>
    <mergeCell ref="E422:F422"/>
    <mergeCell ref="E399:F399"/>
    <mergeCell ref="H401:I401"/>
    <mergeCell ref="E404:F404"/>
    <mergeCell ref="E405:F405"/>
    <mergeCell ref="H407:I407"/>
    <mergeCell ref="E410:F410"/>
    <mergeCell ref="E435:F435"/>
    <mergeCell ref="H437:I437"/>
    <mergeCell ref="E440:F440"/>
    <mergeCell ref="E441:F441"/>
    <mergeCell ref="H443:I443"/>
    <mergeCell ref="E446:F446"/>
    <mergeCell ref="E423:F423"/>
    <mergeCell ref="H425:I425"/>
    <mergeCell ref="E428:F428"/>
    <mergeCell ref="E429:F429"/>
    <mergeCell ref="H431:I431"/>
    <mergeCell ref="E434:F434"/>
    <mergeCell ref="E459:F459"/>
    <mergeCell ref="H461:I461"/>
    <mergeCell ref="E464:F464"/>
    <mergeCell ref="E465:F465"/>
    <mergeCell ref="H467:I467"/>
    <mergeCell ref="E470:F470"/>
    <mergeCell ref="E447:F447"/>
    <mergeCell ref="H449:I449"/>
    <mergeCell ref="E452:F452"/>
    <mergeCell ref="E453:F453"/>
    <mergeCell ref="H455:I455"/>
    <mergeCell ref="E458:F458"/>
    <mergeCell ref="E480:F480"/>
    <mergeCell ref="E481:F481"/>
    <mergeCell ref="E482:F482"/>
    <mergeCell ref="H484:I484"/>
    <mergeCell ref="E487:F487"/>
    <mergeCell ref="E488:F488"/>
    <mergeCell ref="E471:F471"/>
    <mergeCell ref="H473:I473"/>
    <mergeCell ref="E476:F476"/>
    <mergeCell ref="E477:F477"/>
    <mergeCell ref="E478:F478"/>
    <mergeCell ref="E479:F479"/>
    <mergeCell ref="E498:F498"/>
    <mergeCell ref="E499:F499"/>
    <mergeCell ref="E500:F500"/>
    <mergeCell ref="E501:F501"/>
    <mergeCell ref="H503:I503"/>
    <mergeCell ref="E506:F506"/>
    <mergeCell ref="H490:I490"/>
    <mergeCell ref="F493:G493"/>
    <mergeCell ref="E494:F494"/>
    <mergeCell ref="E495:F495"/>
    <mergeCell ref="E496:F496"/>
    <mergeCell ref="E497:F497"/>
    <mergeCell ref="E516:F516"/>
    <mergeCell ref="E517:F517"/>
    <mergeCell ref="E518:F518"/>
    <mergeCell ref="H520:I520"/>
    <mergeCell ref="F523:G523"/>
    <mergeCell ref="E524:F524"/>
    <mergeCell ref="E507:F507"/>
    <mergeCell ref="E508:F508"/>
    <mergeCell ref="E509:F509"/>
    <mergeCell ref="E510:F510"/>
    <mergeCell ref="H512:I512"/>
    <mergeCell ref="E515:F515"/>
    <mergeCell ref="E531:F531"/>
    <mergeCell ref="E532:F532"/>
    <mergeCell ref="E533:F533"/>
    <mergeCell ref="E534:F534"/>
    <mergeCell ref="E535:F535"/>
    <mergeCell ref="H537:I537"/>
    <mergeCell ref="E525:F525"/>
    <mergeCell ref="E526:F526"/>
    <mergeCell ref="E527:F527"/>
    <mergeCell ref="E528:F528"/>
    <mergeCell ref="E529:F529"/>
    <mergeCell ref="E530:F530"/>
    <mergeCell ref="E546:F546"/>
    <mergeCell ref="E547:F547"/>
    <mergeCell ref="E548:F548"/>
    <mergeCell ref="E549:F549"/>
    <mergeCell ref="H551:I551"/>
    <mergeCell ref="E554:F554"/>
    <mergeCell ref="E540:F540"/>
    <mergeCell ref="E541:F541"/>
    <mergeCell ref="E542:F542"/>
    <mergeCell ref="E543:F543"/>
    <mergeCell ref="E544:F544"/>
    <mergeCell ref="E545:F545"/>
    <mergeCell ref="H562:I562"/>
    <mergeCell ref="E565:F565"/>
    <mergeCell ref="E566:F566"/>
    <mergeCell ref="E567:F567"/>
    <mergeCell ref="E568:F568"/>
    <mergeCell ref="E569:F569"/>
    <mergeCell ref="E555:F555"/>
    <mergeCell ref="E556:F556"/>
    <mergeCell ref="E557:F557"/>
    <mergeCell ref="E558:F558"/>
    <mergeCell ref="E559:F559"/>
    <mergeCell ref="E560:F560"/>
    <mergeCell ref="E576:F576"/>
    <mergeCell ref="E577:F577"/>
    <mergeCell ref="H579:I579"/>
    <mergeCell ref="E582:F582"/>
    <mergeCell ref="E583:F583"/>
    <mergeCell ref="E584:F584"/>
    <mergeCell ref="E570:F570"/>
    <mergeCell ref="E571:F571"/>
    <mergeCell ref="E572:F572"/>
    <mergeCell ref="E573:F573"/>
    <mergeCell ref="E574:F574"/>
    <mergeCell ref="E575:F575"/>
    <mergeCell ref="E594:F594"/>
    <mergeCell ref="E595:F595"/>
    <mergeCell ref="E596:F596"/>
    <mergeCell ref="E597:F597"/>
    <mergeCell ref="E598:F598"/>
    <mergeCell ref="H600:I600"/>
    <mergeCell ref="H586:I586"/>
    <mergeCell ref="F589:G589"/>
    <mergeCell ref="E590:F590"/>
    <mergeCell ref="E591:F591"/>
    <mergeCell ref="E592:F592"/>
    <mergeCell ref="E593:F593"/>
    <mergeCell ref="A606:C606"/>
    <mergeCell ref="F606:G606"/>
    <mergeCell ref="H606:J606"/>
    <mergeCell ref="A608:J608"/>
    <mergeCell ref="A604:C604"/>
    <mergeCell ref="F604:G604"/>
    <mergeCell ref="H604:J604"/>
    <mergeCell ref="A605:C605"/>
    <mergeCell ref="F605:G605"/>
    <mergeCell ref="H605:J605"/>
  </mergeCells>
  <pageMargins left="0.51181102362204722" right="0.51181102362204722" top="0.98425196850393704" bottom="0.59055118110236227" header="0.51181102362204722" footer="0.31496062992125984"/>
  <pageSetup paperSize="9" scale="70" fitToHeight="0" orientation="landscape" r:id="rId1"/>
  <headerFooter>
    <oddHeader>&amp;L &amp;C &amp;R</oddHeader>
    <oddFooter>&amp;L &amp;C &amp;A&amp;RPAG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
  <sheetViews>
    <sheetView showOutlineSymbols="0" showWhiteSpace="0" workbookViewId="0">
      <selection activeCell="A2" sqref="A2:B2"/>
    </sheetView>
  </sheetViews>
  <sheetFormatPr defaultRowHeight="14.25" x14ac:dyDescent="0.2"/>
  <cols>
    <col min="1" max="1" width="22.85546875" style="138" bestFit="1" customWidth="1"/>
    <col min="2" max="2" width="68.5703125" style="138" bestFit="1" customWidth="1"/>
    <col min="3" max="3" width="22.85546875" style="138" bestFit="1" customWidth="1"/>
    <col min="4" max="30" width="13.7109375" style="138" bestFit="1" customWidth="1"/>
    <col min="31" max="16384" width="9.140625" style="138"/>
  </cols>
  <sheetData>
    <row r="1" spans="1:7" ht="60" customHeight="1" x14ac:dyDescent="0.2">
      <c r="A1" s="170" t="str">
        <f>'Orçamento Sintético'!A1</f>
        <v>Cliente: SAEE - Serviço Autônomo de Água e Esgoto de Cordeirópolis</v>
      </c>
      <c r="B1" s="170"/>
      <c r="C1" s="49"/>
      <c r="D1" s="169"/>
      <c r="E1" s="169"/>
      <c r="F1" s="169"/>
      <c r="G1" s="169"/>
    </row>
    <row r="2" spans="1:7" ht="95.1" customHeight="1" x14ac:dyDescent="0.2">
      <c r="A2" s="170" t="str">
        <f>'Orçamento Sintético'!A2</f>
        <v>Obra : ADUTORA DE ÁGUA BRUTA / ETA - CASCALHO</v>
      </c>
      <c r="B2" s="170"/>
      <c r="C2" s="135"/>
      <c r="D2" s="160"/>
      <c r="E2" s="160"/>
      <c r="F2" s="160"/>
      <c r="G2" s="160"/>
    </row>
    <row r="3" spans="1:7" ht="15" x14ac:dyDescent="0.25">
      <c r="A3" s="162" t="s">
        <v>306</v>
      </c>
      <c r="B3" s="158"/>
      <c r="C3" s="158"/>
      <c r="D3" s="158"/>
      <c r="E3" s="158"/>
      <c r="F3" s="158"/>
      <c r="G3" s="158"/>
    </row>
    <row r="4" spans="1:7" ht="15" x14ac:dyDescent="0.2">
      <c r="A4" s="52" t="s">
        <v>7</v>
      </c>
      <c r="B4" s="52" t="s">
        <v>55</v>
      </c>
      <c r="C4" s="139" t="s">
        <v>307</v>
      </c>
      <c r="D4" s="139" t="s">
        <v>308</v>
      </c>
      <c r="E4" s="139" t="s">
        <v>309</v>
      </c>
      <c r="F4" s="139" t="s">
        <v>310</v>
      </c>
    </row>
    <row r="5" spans="1:7" ht="24" customHeight="1" thickBot="1" x14ac:dyDescent="0.25">
      <c r="A5" s="54" t="s">
        <v>78</v>
      </c>
      <c r="B5" s="54" t="s">
        <v>0</v>
      </c>
      <c r="C5" s="140" t="s">
        <v>311</v>
      </c>
      <c r="D5" s="156" t="s">
        <v>311</v>
      </c>
      <c r="E5" s="140" t="s">
        <v>312</v>
      </c>
      <c r="F5" s="140" t="s">
        <v>312</v>
      </c>
    </row>
    <row r="6" spans="1:7" ht="24" customHeight="1" thickTop="1" thickBot="1" x14ac:dyDescent="0.25">
      <c r="A6" s="54" t="s">
        <v>89</v>
      </c>
      <c r="B6" s="54" t="s">
        <v>37</v>
      </c>
      <c r="C6" s="140" t="s">
        <v>1817</v>
      </c>
      <c r="D6" s="156" t="s">
        <v>1818</v>
      </c>
      <c r="E6" s="156" t="s">
        <v>1819</v>
      </c>
      <c r="F6" s="156" t="s">
        <v>1819</v>
      </c>
    </row>
    <row r="7" spans="1:7" ht="24" customHeight="1" thickTop="1" thickBot="1" x14ac:dyDescent="0.25">
      <c r="A7" s="54" t="s">
        <v>95</v>
      </c>
      <c r="B7" s="54" t="s">
        <v>96</v>
      </c>
      <c r="C7" s="140" t="s">
        <v>1820</v>
      </c>
      <c r="D7" s="140" t="s">
        <v>312</v>
      </c>
      <c r="E7" s="156" t="s">
        <v>1821</v>
      </c>
      <c r="F7" s="156" t="s">
        <v>1822</v>
      </c>
    </row>
    <row r="8" spans="1:7" ht="24" customHeight="1" thickTop="1" thickBot="1" x14ac:dyDescent="0.25">
      <c r="A8" s="54" t="s">
        <v>202</v>
      </c>
      <c r="B8" s="54" t="s">
        <v>203</v>
      </c>
      <c r="C8" s="140" t="s">
        <v>1823</v>
      </c>
      <c r="D8" s="140" t="s">
        <v>312</v>
      </c>
      <c r="E8" s="156" t="s">
        <v>1824</v>
      </c>
      <c r="F8" s="156" t="s">
        <v>1825</v>
      </c>
    </row>
    <row r="9" spans="1:7" ht="24" customHeight="1" thickTop="1" thickBot="1" x14ac:dyDescent="0.25">
      <c r="A9" s="54" t="s">
        <v>213</v>
      </c>
      <c r="B9" s="54" t="s">
        <v>1</v>
      </c>
      <c r="C9" s="140" t="s">
        <v>1826</v>
      </c>
      <c r="D9" s="140" t="s">
        <v>312</v>
      </c>
      <c r="E9" s="140" t="s">
        <v>312</v>
      </c>
      <c r="F9" s="156" t="s">
        <v>1826</v>
      </c>
    </row>
    <row r="10" spans="1:7" ht="15" thickTop="1" x14ac:dyDescent="0.2">
      <c r="A10" s="159" t="s">
        <v>313</v>
      </c>
      <c r="B10" s="159"/>
      <c r="C10" s="135"/>
      <c r="D10" s="134" t="s">
        <v>1827</v>
      </c>
      <c r="E10" s="134" t="s">
        <v>1828</v>
      </c>
      <c r="F10" s="134" t="s">
        <v>1829</v>
      </c>
    </row>
    <row r="11" spans="1:7" x14ac:dyDescent="0.2">
      <c r="A11" s="159" t="s">
        <v>314</v>
      </c>
      <c r="B11" s="159"/>
      <c r="C11" s="135"/>
      <c r="D11" s="134" t="s">
        <v>1830</v>
      </c>
      <c r="E11" s="134" t="s">
        <v>1831</v>
      </c>
      <c r="F11" s="134" t="s">
        <v>1832</v>
      </c>
    </row>
    <row r="12" spans="1:7" x14ac:dyDescent="0.2">
      <c r="A12" s="159" t="s">
        <v>315</v>
      </c>
      <c r="B12" s="159"/>
      <c r="C12" s="135"/>
      <c r="D12" s="134" t="s">
        <v>1827</v>
      </c>
      <c r="E12" s="134" t="s">
        <v>1833</v>
      </c>
      <c r="F12" s="134" t="s">
        <v>317</v>
      </c>
    </row>
    <row r="13" spans="1:7" x14ac:dyDescent="0.2">
      <c r="A13" s="159" t="s">
        <v>316</v>
      </c>
      <c r="B13" s="159"/>
      <c r="C13" s="135"/>
      <c r="D13" s="134" t="s">
        <v>1830</v>
      </c>
      <c r="E13" s="134" t="s">
        <v>1834</v>
      </c>
      <c r="F13" s="134" t="s">
        <v>1835</v>
      </c>
    </row>
    <row r="14" spans="1:7" x14ac:dyDescent="0.2">
      <c r="A14" s="137"/>
      <c r="B14" s="137"/>
      <c r="C14" s="137"/>
      <c r="D14" s="137"/>
      <c r="E14" s="137"/>
      <c r="F14" s="137"/>
      <c r="G14" s="137"/>
    </row>
    <row r="15" spans="1:7" ht="60" customHeight="1" x14ac:dyDescent="0.2">
      <c r="A15" s="60"/>
      <c r="B15" s="60"/>
      <c r="C15" s="60"/>
      <c r="D15" s="60"/>
      <c r="E15" s="60"/>
      <c r="F15" s="60"/>
      <c r="G15" s="60"/>
    </row>
    <row r="16" spans="1:7" ht="69.95" customHeight="1" x14ac:dyDescent="0.2">
      <c r="A16" s="157" t="s">
        <v>219</v>
      </c>
      <c r="B16" s="158"/>
      <c r="C16" s="158"/>
      <c r="D16" s="158"/>
      <c r="E16" s="158"/>
      <c r="F16" s="158"/>
      <c r="G16" s="158"/>
    </row>
  </sheetData>
  <mergeCells count="12">
    <mergeCell ref="A11:B11"/>
    <mergeCell ref="A12:B12"/>
    <mergeCell ref="A13:B13"/>
    <mergeCell ref="A16:G16"/>
    <mergeCell ref="A1:B1"/>
    <mergeCell ref="A2:B2"/>
    <mergeCell ref="D1:E1"/>
    <mergeCell ref="F1:G1"/>
    <mergeCell ref="D2:E2"/>
    <mergeCell ref="F2:G2"/>
    <mergeCell ref="A3:G3"/>
    <mergeCell ref="A10:B10"/>
  </mergeCells>
  <pageMargins left="0.5" right="0.5" top="1" bottom="1" header="0.5" footer="0.5"/>
  <pageSetup paperSize="8" orientation="landscape" r:id="rId1"/>
  <headerFooter>
    <oddHeader>&amp;L &amp;C &amp;R</oddHeader>
    <oddFooter>&amp;L &amp;C &amp;R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1"/>
  <sheetViews>
    <sheetView view="pageBreakPreview" zoomScaleNormal="100" zoomScaleSheetLayoutView="100" workbookViewId="0">
      <selection activeCell="F31" sqref="F31"/>
    </sheetView>
  </sheetViews>
  <sheetFormatPr defaultRowHeight="15" x14ac:dyDescent="0.25"/>
  <cols>
    <col min="1" max="1" width="19.5703125" customWidth="1"/>
    <col min="2" max="2" width="10" customWidth="1"/>
    <col min="3" max="3" width="8.42578125" customWidth="1"/>
    <col min="4" max="4" width="10.42578125" bestFit="1" customWidth="1"/>
    <col min="5" max="5" width="10.7109375" customWidth="1"/>
    <col min="8" max="8" width="7.42578125" customWidth="1"/>
    <col min="9" max="9" width="5.42578125" customWidth="1"/>
    <col min="10" max="11" width="5.140625" customWidth="1"/>
    <col min="12" max="12" width="8" customWidth="1"/>
    <col min="13" max="13" width="7.5703125" customWidth="1"/>
    <col min="17" max="17" width="13.5703125" customWidth="1"/>
  </cols>
  <sheetData>
    <row r="1" spans="1:17" ht="21" customHeight="1" x14ac:dyDescent="0.25">
      <c r="A1" s="171" t="s">
        <v>10</v>
      </c>
      <c r="B1" s="172"/>
      <c r="C1" s="172"/>
      <c r="D1" s="173"/>
      <c r="E1" s="173"/>
      <c r="F1" s="173"/>
      <c r="G1" s="173"/>
      <c r="H1" s="173"/>
      <c r="I1" s="173"/>
      <c r="J1" s="173"/>
      <c r="K1" s="173"/>
      <c r="L1" s="173"/>
      <c r="M1" s="173"/>
      <c r="N1" s="173"/>
      <c r="O1" s="173"/>
      <c r="P1" s="173"/>
      <c r="Q1" s="174"/>
    </row>
    <row r="2" spans="1:17" ht="21" customHeight="1" x14ac:dyDescent="0.25">
      <c r="A2" s="86"/>
      <c r="B2" s="86"/>
      <c r="C2" s="86"/>
      <c r="D2" s="86"/>
      <c r="E2" s="86"/>
      <c r="F2" s="86"/>
      <c r="G2" s="86"/>
      <c r="H2" s="86"/>
      <c r="I2" s="86"/>
      <c r="J2" s="86"/>
      <c r="K2" s="86"/>
      <c r="L2" s="86"/>
      <c r="M2" s="86"/>
      <c r="N2" s="86"/>
      <c r="O2" s="86"/>
      <c r="P2" s="86"/>
      <c r="Q2" s="86"/>
    </row>
    <row r="3" spans="1:17" ht="21" customHeight="1" x14ac:dyDescent="0.25">
      <c r="A3" s="90" t="str">
        <f>'[2]Orçamento Sintético'!A2</f>
        <v>Cliente: SAEE - Serviço Autônomo de Água e Esgoto de Cordeirópolis</v>
      </c>
      <c r="B3" s="86"/>
      <c r="C3" s="86"/>
      <c r="D3" s="86"/>
      <c r="E3" s="86"/>
      <c r="F3" s="86"/>
      <c r="G3" s="86"/>
      <c r="H3" s="86"/>
      <c r="I3" s="86"/>
      <c r="J3" s="86"/>
      <c r="K3" s="86"/>
      <c r="L3" s="86"/>
      <c r="M3" s="86"/>
      <c r="N3" s="86"/>
      <c r="O3" s="86"/>
      <c r="P3" s="86"/>
      <c r="Q3" s="86"/>
    </row>
    <row r="4" spans="1:17" ht="21" customHeight="1" thickBot="1" x14ac:dyDescent="0.3">
      <c r="A4" s="90" t="str">
        <f>'[2]Orçamento Sintético'!A3</f>
        <v>Obra : ADUTORA DE ÁGUA BRUTA / ETA - CASCALHO</v>
      </c>
      <c r="B4" s="86"/>
      <c r="C4" s="86"/>
      <c r="D4" s="86"/>
      <c r="E4" s="86"/>
      <c r="F4" s="86"/>
      <c r="G4" s="86"/>
      <c r="H4" s="86"/>
      <c r="I4" s="86"/>
      <c r="J4" s="86"/>
      <c r="K4" s="86"/>
      <c r="L4" s="86"/>
      <c r="M4" s="86"/>
      <c r="N4" s="86"/>
      <c r="O4" s="86"/>
      <c r="P4" s="86"/>
      <c r="Q4" s="86"/>
    </row>
    <row r="5" spans="1:17" ht="17.25" customHeight="1" thickBot="1" x14ac:dyDescent="0.3">
      <c r="A5" s="2"/>
      <c r="B5" s="2"/>
      <c r="C5" s="2"/>
      <c r="D5" s="5"/>
      <c r="E5" s="2"/>
      <c r="F5" s="2"/>
      <c r="G5" s="2"/>
      <c r="H5" s="2"/>
      <c r="I5" s="2"/>
      <c r="J5" s="2"/>
      <c r="K5" s="2"/>
      <c r="L5" s="2"/>
      <c r="M5" s="2"/>
      <c r="N5" s="2"/>
      <c r="O5" s="87" t="s">
        <v>33</v>
      </c>
      <c r="P5" s="88">
        <v>0.1</v>
      </c>
      <c r="Q5" s="89" t="s">
        <v>6</v>
      </c>
    </row>
    <row r="6" spans="1:17" ht="15.75" thickBot="1" x14ac:dyDescent="0.3">
      <c r="A6" s="4"/>
      <c r="B6" s="4"/>
      <c r="C6" s="4"/>
      <c r="D6" s="4"/>
      <c r="E6" s="4"/>
      <c r="F6" s="4"/>
      <c r="G6" s="4"/>
      <c r="H6" s="4"/>
      <c r="I6" s="4"/>
      <c r="J6" s="4"/>
      <c r="K6" s="4"/>
      <c r="L6" s="4"/>
      <c r="M6" s="4"/>
      <c r="N6" s="4"/>
      <c r="O6" s="4"/>
      <c r="P6" s="4"/>
      <c r="Q6" s="4"/>
    </row>
    <row r="7" spans="1:17" s="8" customFormat="1" ht="15.75" thickBot="1" x14ac:dyDescent="0.3">
      <c r="A7" s="175" t="s">
        <v>11</v>
      </c>
      <c r="B7" s="33" t="s">
        <v>45</v>
      </c>
      <c r="C7" s="33" t="s">
        <v>45</v>
      </c>
      <c r="D7" s="34" t="s">
        <v>12</v>
      </c>
      <c r="E7" s="34" t="s">
        <v>13</v>
      </c>
      <c r="F7" s="177" t="s">
        <v>14</v>
      </c>
      <c r="G7" s="178"/>
      <c r="H7" s="34" t="s">
        <v>15</v>
      </c>
      <c r="I7" s="177" t="s">
        <v>16</v>
      </c>
      <c r="J7" s="179"/>
      <c r="K7" s="178"/>
      <c r="L7" s="177" t="s">
        <v>17</v>
      </c>
      <c r="M7" s="178"/>
      <c r="N7" s="177" t="s">
        <v>18</v>
      </c>
      <c r="O7" s="178"/>
      <c r="P7" s="35"/>
      <c r="Q7" s="36" t="s">
        <v>19</v>
      </c>
    </row>
    <row r="8" spans="1:17" s="8" customFormat="1" ht="14.85" customHeight="1" thickBot="1" x14ac:dyDescent="0.3">
      <c r="A8" s="176"/>
      <c r="B8" s="37" t="s">
        <v>46</v>
      </c>
      <c r="C8" s="37" t="s">
        <v>47</v>
      </c>
      <c r="D8" s="38" t="s">
        <v>20</v>
      </c>
      <c r="E8" s="38" t="s">
        <v>21</v>
      </c>
      <c r="F8" s="39" t="s">
        <v>22</v>
      </c>
      <c r="G8" s="40" t="s">
        <v>23</v>
      </c>
      <c r="H8" s="38" t="s">
        <v>24</v>
      </c>
      <c r="I8" s="39" t="s">
        <v>5</v>
      </c>
      <c r="J8" s="41" t="s">
        <v>40</v>
      </c>
      <c r="K8" s="40" t="s">
        <v>41</v>
      </c>
      <c r="L8" s="39" t="s">
        <v>25</v>
      </c>
      <c r="M8" s="40" t="s">
        <v>26</v>
      </c>
      <c r="N8" s="42" t="s">
        <v>27</v>
      </c>
      <c r="O8" s="43" t="s">
        <v>28</v>
      </c>
      <c r="P8" s="42" t="s">
        <v>29</v>
      </c>
      <c r="Q8" s="40" t="s">
        <v>30</v>
      </c>
    </row>
    <row r="9" spans="1:17" x14ac:dyDescent="0.25">
      <c r="A9" s="14" t="s">
        <v>64</v>
      </c>
      <c r="B9" s="45" t="s">
        <v>48</v>
      </c>
      <c r="C9" s="45" t="s">
        <v>38</v>
      </c>
      <c r="D9" s="27">
        <v>200</v>
      </c>
      <c r="E9" s="18">
        <v>200</v>
      </c>
      <c r="F9" s="16">
        <v>1.5</v>
      </c>
      <c r="G9" s="16">
        <v>1.6</v>
      </c>
      <c r="H9" s="16" t="s">
        <v>3</v>
      </c>
      <c r="I9" s="29">
        <v>1</v>
      </c>
      <c r="J9" s="26" t="s">
        <v>31</v>
      </c>
      <c r="K9" s="30">
        <v>1</v>
      </c>
      <c r="L9" s="20">
        <f>ROUND(((D9/1000)*1.2)+0.8,2)</f>
        <v>1.04</v>
      </c>
      <c r="M9" s="20">
        <f t="shared" ref="M9:M16" si="0">IF(H9="S",L9,(((L9+(2*F9*I9/K9))+(L9+(2*G9*I9/K9))))/2)</f>
        <v>1.04</v>
      </c>
      <c r="N9" s="20">
        <f t="shared" ref="N9:N16" si="1">ROUND(((L9+M9)/2)*((F9+G9)/2)*E9,2)</f>
        <v>322.39999999999998</v>
      </c>
      <c r="O9" s="20">
        <f t="shared" ref="O9:O16" si="2">ROUND(N9-(((3.1415*((D9*1.2)/1000)^2)/4)*E9),2)</f>
        <v>313.35000000000002</v>
      </c>
      <c r="P9" s="20">
        <f t="shared" ref="P9:P16" si="3">ROUND((N9-O9)*1.35,2)</f>
        <v>12.22</v>
      </c>
      <c r="Q9" s="20">
        <f>IF(H9="S",((F9+G9)/2-1.2)*E9*2,0)</f>
        <v>140.00000000000003</v>
      </c>
    </row>
    <row r="10" spans="1:17" x14ac:dyDescent="0.25">
      <c r="A10" s="15" t="s">
        <v>65</v>
      </c>
      <c r="B10" s="46">
        <v>10</v>
      </c>
      <c r="C10" s="47" t="s">
        <v>59</v>
      </c>
      <c r="D10" s="28">
        <v>200</v>
      </c>
      <c r="E10" s="19">
        <v>200</v>
      </c>
      <c r="F10" s="17">
        <v>1.45</v>
      </c>
      <c r="G10" s="17">
        <v>1.55</v>
      </c>
      <c r="H10" s="17" t="s">
        <v>3</v>
      </c>
      <c r="I10" s="31">
        <v>1</v>
      </c>
      <c r="J10" s="1" t="s">
        <v>31</v>
      </c>
      <c r="K10" s="32">
        <v>1</v>
      </c>
      <c r="L10" s="21">
        <f t="shared" ref="L10:L16" si="4">ROUND(((D10/1000)*1.2)+0.8,2)</f>
        <v>1.04</v>
      </c>
      <c r="M10" s="21">
        <f t="shared" si="0"/>
        <v>1.04</v>
      </c>
      <c r="N10" s="21">
        <f t="shared" si="1"/>
        <v>312</v>
      </c>
      <c r="O10" s="21">
        <f t="shared" si="2"/>
        <v>302.95</v>
      </c>
      <c r="P10" s="21">
        <f t="shared" si="3"/>
        <v>12.22</v>
      </c>
      <c r="Q10" s="21">
        <f t="shared" ref="Q10:Q16" si="5">IF(H10="S",((F10+G10)/2-1.2)*E10*2,0)</f>
        <v>120.00000000000001</v>
      </c>
    </row>
    <row r="11" spans="1:17" x14ac:dyDescent="0.25">
      <c r="A11" s="15" t="s">
        <v>66</v>
      </c>
      <c r="B11" s="46">
        <v>20</v>
      </c>
      <c r="C11" s="47" t="s">
        <v>60</v>
      </c>
      <c r="D11" s="28">
        <v>200</v>
      </c>
      <c r="E11" s="19">
        <v>200</v>
      </c>
      <c r="F11" s="17">
        <v>1.45</v>
      </c>
      <c r="G11" s="17">
        <v>1.58</v>
      </c>
      <c r="H11" s="17" t="s">
        <v>3</v>
      </c>
      <c r="I11" s="31">
        <v>1</v>
      </c>
      <c r="J11" s="1" t="s">
        <v>31</v>
      </c>
      <c r="K11" s="32">
        <v>1</v>
      </c>
      <c r="L11" s="21">
        <f t="shared" si="4"/>
        <v>1.04</v>
      </c>
      <c r="M11" s="21">
        <f t="shared" si="0"/>
        <v>1.04</v>
      </c>
      <c r="N11" s="21">
        <f t="shared" si="1"/>
        <v>315.12</v>
      </c>
      <c r="O11" s="21">
        <f t="shared" si="2"/>
        <v>306.07</v>
      </c>
      <c r="P11" s="21">
        <f t="shared" si="3"/>
        <v>12.22</v>
      </c>
      <c r="Q11" s="21">
        <f t="shared" si="5"/>
        <v>126.00000000000007</v>
      </c>
    </row>
    <row r="12" spans="1:17" x14ac:dyDescent="0.25">
      <c r="A12" s="15" t="s">
        <v>67</v>
      </c>
      <c r="B12" s="46">
        <v>30</v>
      </c>
      <c r="C12" s="47" t="s">
        <v>49</v>
      </c>
      <c r="D12" s="28">
        <v>200</v>
      </c>
      <c r="E12" s="19">
        <v>200</v>
      </c>
      <c r="F12" s="17">
        <v>1.45</v>
      </c>
      <c r="G12" s="17">
        <v>1.58</v>
      </c>
      <c r="H12" s="17" t="s">
        <v>3</v>
      </c>
      <c r="I12" s="31">
        <v>1</v>
      </c>
      <c r="J12" s="1" t="s">
        <v>31</v>
      </c>
      <c r="K12" s="32">
        <v>1</v>
      </c>
      <c r="L12" s="21">
        <f t="shared" ref="L12" si="6">ROUND(((D12/1000)*1.2)+0.8,2)</f>
        <v>1.04</v>
      </c>
      <c r="M12" s="21">
        <f t="shared" ref="M12" si="7">IF(H12="S",L12,(((L12+(2*F12*I12/K12))+(L12+(2*G12*I12/K12))))/2)</f>
        <v>1.04</v>
      </c>
      <c r="N12" s="21">
        <f t="shared" ref="N12" si="8">ROUND(((L12+M12)/2)*((F12+G12)/2)*E12,2)</f>
        <v>315.12</v>
      </c>
      <c r="O12" s="21">
        <f t="shared" ref="O12" si="9">ROUND(N12-(((3.1415*((D12*1.2)/1000)^2)/4)*E12),2)</f>
        <v>306.07</v>
      </c>
      <c r="P12" s="21">
        <f t="shared" ref="P12" si="10">ROUND((N12-O12)*1.35,2)</f>
        <v>12.22</v>
      </c>
      <c r="Q12" s="21">
        <f t="shared" ref="Q12" si="11">IF(H12="S",((F12+G12)/2-1.2)*E12*2,0)</f>
        <v>126.00000000000007</v>
      </c>
    </row>
    <row r="13" spans="1:17" x14ac:dyDescent="0.25">
      <c r="A13" s="15" t="s">
        <v>68</v>
      </c>
      <c r="B13" s="46">
        <v>40</v>
      </c>
      <c r="C13" s="47" t="s">
        <v>51</v>
      </c>
      <c r="D13" s="28">
        <v>200</v>
      </c>
      <c r="E13" s="19">
        <v>200</v>
      </c>
      <c r="F13" s="17">
        <v>1.45</v>
      </c>
      <c r="G13" s="17">
        <v>1.58</v>
      </c>
      <c r="H13" s="17" t="s">
        <v>3</v>
      </c>
      <c r="I13" s="31">
        <v>1</v>
      </c>
      <c r="J13" s="1" t="s">
        <v>31</v>
      </c>
      <c r="K13" s="32">
        <v>1</v>
      </c>
      <c r="L13" s="21">
        <f t="shared" si="4"/>
        <v>1.04</v>
      </c>
      <c r="M13" s="21">
        <f t="shared" si="0"/>
        <v>1.04</v>
      </c>
      <c r="N13" s="21">
        <f t="shared" si="1"/>
        <v>315.12</v>
      </c>
      <c r="O13" s="21">
        <f t="shared" si="2"/>
        <v>306.07</v>
      </c>
      <c r="P13" s="21">
        <f t="shared" si="3"/>
        <v>12.22</v>
      </c>
      <c r="Q13" s="21">
        <f t="shared" si="5"/>
        <v>126.00000000000007</v>
      </c>
    </row>
    <row r="14" spans="1:17" x14ac:dyDescent="0.25">
      <c r="A14" s="15" t="s">
        <v>69</v>
      </c>
      <c r="B14" s="46">
        <v>50</v>
      </c>
      <c r="C14" s="47" t="s">
        <v>61</v>
      </c>
      <c r="D14" s="28">
        <v>200</v>
      </c>
      <c r="E14" s="19">
        <v>200</v>
      </c>
      <c r="F14" s="17">
        <v>1.45</v>
      </c>
      <c r="G14" s="17">
        <v>1.58</v>
      </c>
      <c r="H14" s="17" t="s">
        <v>3</v>
      </c>
      <c r="I14" s="31">
        <v>1</v>
      </c>
      <c r="J14" s="1" t="s">
        <v>31</v>
      </c>
      <c r="K14" s="32">
        <v>1</v>
      </c>
      <c r="L14" s="21">
        <f t="shared" ref="L14" si="12">ROUND(((D14/1000)*1.2)+0.8,2)</f>
        <v>1.04</v>
      </c>
      <c r="M14" s="21">
        <f t="shared" ref="M14" si="13">IF(H14="S",L14,(((L14+(2*F14*I14/K14))+(L14+(2*G14*I14/K14))))/2)</f>
        <v>1.04</v>
      </c>
      <c r="N14" s="21">
        <f t="shared" ref="N14" si="14">ROUND(((L14+M14)/2)*((F14+G14)/2)*E14,2)</f>
        <v>315.12</v>
      </c>
      <c r="O14" s="21">
        <f t="shared" ref="O14" si="15">ROUND(N14-(((3.1415*((D14*1.2)/1000)^2)/4)*E14),2)</f>
        <v>306.07</v>
      </c>
      <c r="P14" s="21">
        <f t="shared" ref="P14" si="16">ROUND((N14-O14)*1.35,2)</f>
        <v>12.22</v>
      </c>
      <c r="Q14" s="21">
        <f t="shared" ref="Q14" si="17">IF(H14="S",((F14+G14)/2-1.2)*E14*2,0)</f>
        <v>126.00000000000007</v>
      </c>
    </row>
    <row r="15" spans="1:17" x14ac:dyDescent="0.25">
      <c r="A15" s="15" t="s">
        <v>70</v>
      </c>
      <c r="B15" s="46">
        <v>60</v>
      </c>
      <c r="C15" s="47" t="s">
        <v>50</v>
      </c>
      <c r="D15" s="28">
        <v>200</v>
      </c>
      <c r="E15" s="19">
        <v>200</v>
      </c>
      <c r="F15" s="17">
        <v>1.45</v>
      </c>
      <c r="G15" s="17">
        <v>1.58</v>
      </c>
      <c r="H15" s="17" t="s">
        <v>3</v>
      </c>
      <c r="I15" s="31">
        <v>1</v>
      </c>
      <c r="J15" s="1" t="s">
        <v>31</v>
      </c>
      <c r="K15" s="32">
        <v>1</v>
      </c>
      <c r="L15" s="21">
        <f t="shared" si="4"/>
        <v>1.04</v>
      </c>
      <c r="M15" s="21">
        <f t="shared" si="0"/>
        <v>1.04</v>
      </c>
      <c r="N15" s="21">
        <f t="shared" si="1"/>
        <v>315.12</v>
      </c>
      <c r="O15" s="21">
        <f t="shared" si="2"/>
        <v>306.07</v>
      </c>
      <c r="P15" s="21">
        <f t="shared" si="3"/>
        <v>12.22</v>
      </c>
      <c r="Q15" s="21">
        <f t="shared" si="5"/>
        <v>126.00000000000007</v>
      </c>
    </row>
    <row r="16" spans="1:17" x14ac:dyDescent="0.25">
      <c r="A16" s="15" t="s">
        <v>71</v>
      </c>
      <c r="B16" s="46">
        <v>70</v>
      </c>
      <c r="C16" s="47">
        <v>80</v>
      </c>
      <c r="D16" s="28">
        <v>200</v>
      </c>
      <c r="E16" s="19">
        <v>200</v>
      </c>
      <c r="F16" s="17">
        <v>1.48</v>
      </c>
      <c r="G16" s="17">
        <v>1.6</v>
      </c>
      <c r="H16" s="17" t="s">
        <v>3</v>
      </c>
      <c r="I16" s="31">
        <v>1</v>
      </c>
      <c r="J16" s="1" t="s">
        <v>31</v>
      </c>
      <c r="K16" s="32">
        <v>1</v>
      </c>
      <c r="L16" s="21">
        <f t="shared" si="4"/>
        <v>1.04</v>
      </c>
      <c r="M16" s="21">
        <f t="shared" si="0"/>
        <v>1.04</v>
      </c>
      <c r="N16" s="21">
        <f t="shared" si="1"/>
        <v>320.32</v>
      </c>
      <c r="O16" s="21">
        <f t="shared" si="2"/>
        <v>311.27</v>
      </c>
      <c r="P16" s="21">
        <f t="shared" si="3"/>
        <v>12.22</v>
      </c>
      <c r="Q16" s="21">
        <f t="shared" si="5"/>
        <v>136.00000000000003</v>
      </c>
    </row>
    <row r="17" spans="1:17" x14ac:dyDescent="0.25">
      <c r="A17" s="15" t="s">
        <v>72</v>
      </c>
      <c r="B17" s="46">
        <v>80</v>
      </c>
      <c r="C17" s="47">
        <v>90</v>
      </c>
      <c r="D17" s="28">
        <v>200</v>
      </c>
      <c r="E17" s="44">
        <v>200</v>
      </c>
      <c r="F17" s="17">
        <v>1.47</v>
      </c>
      <c r="G17" s="17">
        <v>1.62</v>
      </c>
      <c r="H17" s="17" t="s">
        <v>3</v>
      </c>
      <c r="I17" s="31">
        <v>1</v>
      </c>
      <c r="J17" s="1" t="s">
        <v>31</v>
      </c>
      <c r="K17" s="32">
        <v>1</v>
      </c>
      <c r="L17" s="21">
        <f t="shared" ref="L17" si="18">ROUND(((D17/1000)*1.2)+0.8,2)</f>
        <v>1.04</v>
      </c>
      <c r="M17" s="21">
        <f t="shared" ref="M17" si="19">IF(H17="S",L17,(((L17+(2*F17*I17/K17))+(L17+(2*G17*I17/K17))))/2)</f>
        <v>1.04</v>
      </c>
      <c r="N17" s="21">
        <f t="shared" ref="N17" si="20">ROUND(((L17+M17)/2)*((F17+G17)/2)*E17,2)</f>
        <v>321.36</v>
      </c>
      <c r="O17" s="21">
        <f t="shared" ref="O17" si="21">ROUND(N17-(((3.1415*((D17*1.2)/1000)^2)/4)*E17),2)</f>
        <v>312.31</v>
      </c>
      <c r="P17" s="21">
        <f t="shared" ref="P17" si="22">ROUND((N17-O17)*1.35,2)</f>
        <v>12.22</v>
      </c>
      <c r="Q17" s="21">
        <f t="shared" ref="Q17" si="23">IF(H17="S",((F17+G17)/2-1.2)*E17*2,0)</f>
        <v>138</v>
      </c>
    </row>
    <row r="18" spans="1:17" x14ac:dyDescent="0.25">
      <c r="A18" s="15" t="s">
        <v>73</v>
      </c>
      <c r="B18" s="46">
        <v>90</v>
      </c>
      <c r="C18" s="47" t="s">
        <v>62</v>
      </c>
      <c r="D18" s="28">
        <v>200</v>
      </c>
      <c r="E18" s="19">
        <v>197.52</v>
      </c>
      <c r="F18" s="17">
        <v>1.48</v>
      </c>
      <c r="G18" s="17">
        <v>1.65</v>
      </c>
      <c r="H18" s="17" t="s">
        <v>3</v>
      </c>
      <c r="I18" s="31">
        <v>1</v>
      </c>
      <c r="J18" s="1" t="s">
        <v>31</v>
      </c>
      <c r="K18" s="32">
        <v>1</v>
      </c>
      <c r="L18" s="21">
        <f t="shared" ref="L18" si="24">ROUND(((D18/1000)*1.2)+0.8,2)</f>
        <v>1.04</v>
      </c>
      <c r="M18" s="21">
        <f t="shared" ref="M18" si="25">IF(H18="S",L18,(((L18+(2*F18*I18/K18))+(L18+(2*G18*I18/K18))))/2)</f>
        <v>1.04</v>
      </c>
      <c r="N18" s="21">
        <f t="shared" ref="N18" si="26">ROUND(((L18+M18)/2)*((F18+G18)/2)*E18,2)</f>
        <v>321.48</v>
      </c>
      <c r="O18" s="21">
        <f t="shared" ref="O18" si="27">ROUND(N18-(((3.1415*((D18*1.2)/1000)^2)/4)*E18),2)</f>
        <v>312.54000000000002</v>
      </c>
      <c r="P18" s="21">
        <f t="shared" ref="P18" si="28">ROUND((N18-O18)*1.35,2)</f>
        <v>12.07</v>
      </c>
      <c r="Q18" s="21">
        <f t="shared" ref="Q18" si="29">IF(H18="S",((F18+G18)/2-1.2)*E18*2,0)</f>
        <v>144.18960000000001</v>
      </c>
    </row>
    <row r="19" spans="1:17" x14ac:dyDescent="0.25">
      <c r="A19" s="15" t="s">
        <v>74</v>
      </c>
      <c r="B19" s="17" t="s">
        <v>63</v>
      </c>
      <c r="C19" s="15" t="s">
        <v>63</v>
      </c>
      <c r="D19" s="28">
        <v>200</v>
      </c>
      <c r="E19" s="44">
        <v>15.8</v>
      </c>
      <c r="F19" s="17">
        <v>1.5</v>
      </c>
      <c r="G19" s="17">
        <v>1.62</v>
      </c>
      <c r="H19" s="17" t="s">
        <v>3</v>
      </c>
      <c r="I19" s="31">
        <v>1</v>
      </c>
      <c r="J19" s="1" t="s">
        <v>31</v>
      </c>
      <c r="K19" s="32">
        <v>1</v>
      </c>
      <c r="L19" s="21">
        <f t="shared" ref="L19" si="30">ROUND(((D19/1000)*1.2)+0.8,2)</f>
        <v>1.04</v>
      </c>
      <c r="M19" s="21">
        <f t="shared" ref="M19" si="31">IF(H19="S",L19,(((L19+(2*F19*I19/K19))+(L19+(2*G19*I19/K19))))/2)</f>
        <v>1.04</v>
      </c>
      <c r="N19" s="21">
        <f t="shared" ref="N19" si="32">ROUND(((L19+M19)/2)*((F19+G19)/2)*E19,2)</f>
        <v>25.63</v>
      </c>
      <c r="O19" s="21">
        <f t="shared" ref="O19" si="33">ROUND(N19-(((3.1415*((D19*1.2)/1000)^2)/4)*E19),2)</f>
        <v>24.92</v>
      </c>
      <c r="P19" s="21">
        <f t="shared" ref="P19" si="34">ROUND((N19-O19)*1.35,2)</f>
        <v>0.96</v>
      </c>
      <c r="Q19" s="21">
        <f t="shared" ref="Q19" si="35">IF(H19="S",((F19+G19)/2-1.2)*E19*2,0)</f>
        <v>11.376000000000003</v>
      </c>
    </row>
    <row r="20" spans="1:17" ht="15.75" thickBot="1" x14ac:dyDescent="0.3">
      <c r="A20" s="48"/>
      <c r="B20" s="6"/>
      <c r="C20" s="6"/>
      <c r="D20" s="22" t="s">
        <v>4</v>
      </c>
      <c r="E20" s="9">
        <f>SUM(E9:E19)</f>
        <v>2013.32</v>
      </c>
      <c r="F20" s="10" t="s">
        <v>32</v>
      </c>
      <c r="G20" s="11">
        <f>AVERAGE(G9:G19)</f>
        <v>1.5945454545454545</v>
      </c>
      <c r="H20" s="10" t="s">
        <v>32</v>
      </c>
      <c r="I20" s="23"/>
      <c r="J20" s="24"/>
      <c r="K20" s="25"/>
      <c r="L20" s="12">
        <f>AVERAGE(L9:L19)</f>
        <v>1.0399999999999998</v>
      </c>
      <c r="M20" s="12">
        <f>AVERAGE(M9:M19)</f>
        <v>1.0399999999999998</v>
      </c>
      <c r="N20" s="13">
        <f>SUM(N9:N19)</f>
        <v>3198.79</v>
      </c>
      <c r="O20" s="13">
        <f>SUM(O9:O19)</f>
        <v>3107.6899999999996</v>
      </c>
      <c r="P20" s="13">
        <f>SUM(P9:P19)</f>
        <v>123.01</v>
      </c>
      <c r="Q20" s="13">
        <f>SUM(Q9:Q19)</f>
        <v>1319.5656000000006</v>
      </c>
    </row>
    <row r="21" spans="1:17" ht="15.75" thickBot="1" x14ac:dyDescent="0.3">
      <c r="A21" s="48"/>
      <c r="B21" s="4"/>
      <c r="C21" s="4"/>
      <c r="D21" s="4"/>
      <c r="E21" s="4"/>
      <c r="F21" s="4"/>
      <c r="G21" s="4"/>
      <c r="H21" s="4"/>
      <c r="I21" s="4"/>
      <c r="J21" s="4"/>
      <c r="K21" s="4"/>
      <c r="L21" s="4"/>
      <c r="M21" s="4"/>
      <c r="N21" s="4"/>
      <c r="O21" s="4"/>
      <c r="P21" s="3" t="s">
        <v>33</v>
      </c>
      <c r="Q21" s="7">
        <f>P5*E20</f>
        <v>201.33199999999999</v>
      </c>
    </row>
  </sheetData>
  <mergeCells count="6">
    <mergeCell ref="A1:Q1"/>
    <mergeCell ref="A7:A8"/>
    <mergeCell ref="F7:G7"/>
    <mergeCell ref="I7:K7"/>
    <mergeCell ref="L7:M7"/>
    <mergeCell ref="N7:O7"/>
  </mergeCells>
  <pageMargins left="0.511811024" right="0.511811024" top="0.78740157499999996" bottom="0.78740157499999996" header="0.31496062000000002" footer="0.31496062000000002"/>
  <pageSetup paperSize="9" scale="77" orientation="landscape" r:id="rId1"/>
  <ignoredErrors>
    <ignoredError sqref="D1:Q1 A1 D7:Q8 F5:O5 Q5 A7:A8 F6:Q6 E20 H17:Q17 H19:Q19" unlockedFormula="1"/>
    <ignoredError sqref="M9:Q9 I10:Q10 I9:K9 D20 F20 H20:K20 H12:Q12 H13 H14:Q14 H15 H16 H18:Q18 I15:Q15 I13:Q13 I16:Q16 I11:Q11 H11" numberStoredAsText="1" unlockedFormula="1"/>
    <ignoredError sqref="B12:D12 B20:C20 B9:D9 L9 B10:D10 B11:D11 B18 D16 B14:D14 B13:D13 B15:D15 H9 H10 D18 C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86"/>
  <sheetViews>
    <sheetView showOutlineSymbols="0" showWhiteSpace="0" view="pageBreakPreview" zoomScaleNormal="100" zoomScaleSheetLayoutView="100" workbookViewId="0">
      <selection activeCell="B70" sqref="B70"/>
    </sheetView>
  </sheetViews>
  <sheetFormatPr defaultRowHeight="14.25" x14ac:dyDescent="0.2"/>
  <cols>
    <col min="1" max="1" width="8.28515625" style="62" customWidth="1"/>
    <col min="2" max="2" width="68.5703125" style="50" bestFit="1" customWidth="1"/>
    <col min="3" max="3" width="5.7109375" style="50" bestFit="1" customWidth="1"/>
    <col min="4" max="4" width="11.42578125" style="131" bestFit="1" customWidth="1"/>
    <col min="5" max="5" width="68.5703125" style="50" bestFit="1" customWidth="1"/>
    <col min="6" max="6" width="17.140625" style="50" bestFit="1" customWidth="1"/>
    <col min="7" max="16384" width="9.140625" style="50"/>
  </cols>
  <sheetData>
    <row r="1" spans="1:10" ht="15" x14ac:dyDescent="0.2">
      <c r="A1" s="61"/>
      <c r="B1" s="49"/>
      <c r="C1" s="49"/>
      <c r="D1" s="125"/>
      <c r="E1" s="49"/>
      <c r="F1" s="158"/>
      <c r="G1" s="158"/>
      <c r="H1" s="158"/>
      <c r="I1" s="158"/>
      <c r="J1" s="158"/>
    </row>
    <row r="2" spans="1:10" ht="15" x14ac:dyDescent="0.2">
      <c r="A2" s="91" t="str">
        <f>'[2]Orçamento Sintético'!A2</f>
        <v>Cliente: SAEE - Serviço Autônomo de Água e Esgoto de Cordeirópolis</v>
      </c>
      <c r="B2" s="49"/>
      <c r="C2" s="49"/>
      <c r="D2" s="125"/>
      <c r="E2" s="49"/>
    </row>
    <row r="3" spans="1:10" ht="22.5" customHeight="1" x14ac:dyDescent="0.2">
      <c r="A3" s="92" t="str">
        <f>'[2]Orçamento Sintético'!A3</f>
        <v>Obra : ADUTORA DE ÁGUA BRUTA / ETA - CASCALHO</v>
      </c>
      <c r="B3" s="51"/>
      <c r="C3" s="51"/>
      <c r="D3" s="126"/>
      <c r="E3" s="51"/>
      <c r="F3" s="158"/>
      <c r="G3" s="158"/>
      <c r="H3" s="158"/>
      <c r="I3" s="158"/>
      <c r="J3" s="158"/>
    </row>
    <row r="4" spans="1:10" ht="31.5" customHeight="1" x14ac:dyDescent="0.2">
      <c r="A4" s="180" t="s">
        <v>75</v>
      </c>
      <c r="B4" s="181"/>
      <c r="C4" s="181"/>
      <c r="D4" s="181"/>
      <c r="E4" s="181"/>
    </row>
    <row r="5" spans="1:10" ht="30" customHeight="1" x14ac:dyDescent="0.2">
      <c r="A5" s="53" t="s">
        <v>7</v>
      </c>
      <c r="B5" s="52" t="s">
        <v>55</v>
      </c>
      <c r="C5" s="53" t="s">
        <v>76</v>
      </c>
      <c r="D5" s="127" t="s">
        <v>77</v>
      </c>
      <c r="E5" s="52" t="s">
        <v>75</v>
      </c>
    </row>
    <row r="6" spans="1:10" ht="24" customHeight="1" x14ac:dyDescent="0.2">
      <c r="A6" s="55" t="s">
        <v>78</v>
      </c>
      <c r="B6" s="54" t="s">
        <v>0</v>
      </c>
      <c r="C6" s="55"/>
      <c r="D6" s="128"/>
      <c r="E6" s="54"/>
    </row>
    <row r="7" spans="1:10" ht="24" customHeight="1" x14ac:dyDescent="0.2">
      <c r="A7" s="57" t="s">
        <v>79</v>
      </c>
      <c r="B7" s="56" t="s">
        <v>80</v>
      </c>
      <c r="C7" s="57" t="s">
        <v>81</v>
      </c>
      <c r="D7" s="129">
        <f>2*3</f>
        <v>6</v>
      </c>
      <c r="E7" s="56" t="s">
        <v>380</v>
      </c>
    </row>
    <row r="8" spans="1:10" ht="36" customHeight="1" x14ac:dyDescent="0.2">
      <c r="A8" s="57" t="s">
        <v>82</v>
      </c>
      <c r="B8" s="56" t="s">
        <v>57</v>
      </c>
      <c r="C8" s="57" t="s">
        <v>81</v>
      </c>
      <c r="D8" s="129">
        <f>2*2</f>
        <v>4</v>
      </c>
      <c r="E8" s="56" t="s">
        <v>381</v>
      </c>
    </row>
    <row r="9" spans="1:10" ht="24" customHeight="1" x14ac:dyDescent="0.2">
      <c r="A9" s="57" t="s">
        <v>83</v>
      </c>
      <c r="B9" s="56" t="s">
        <v>84</v>
      </c>
      <c r="C9" s="57" t="s">
        <v>6</v>
      </c>
      <c r="D9" s="129">
        <f>100*2</f>
        <v>200</v>
      </c>
      <c r="E9" s="56" t="s">
        <v>382</v>
      </c>
    </row>
    <row r="10" spans="1:10" ht="24" customHeight="1" x14ac:dyDescent="0.2">
      <c r="A10" s="57" t="s">
        <v>85</v>
      </c>
      <c r="B10" s="56" t="s">
        <v>53</v>
      </c>
      <c r="C10" s="57" t="s">
        <v>81</v>
      </c>
      <c r="D10" s="129">
        <f>6*4</f>
        <v>24</v>
      </c>
      <c r="E10" s="56" t="s">
        <v>398</v>
      </c>
    </row>
    <row r="11" spans="1:10" ht="24" customHeight="1" x14ac:dyDescent="0.2">
      <c r="A11" s="57" t="s">
        <v>86</v>
      </c>
      <c r="B11" s="56" t="s">
        <v>87</v>
      </c>
      <c r="C11" s="57" t="s">
        <v>6</v>
      </c>
      <c r="D11" s="129" t="s">
        <v>88</v>
      </c>
      <c r="E11" s="56" t="s">
        <v>383</v>
      </c>
    </row>
    <row r="12" spans="1:10" ht="24" customHeight="1" x14ac:dyDescent="0.2">
      <c r="A12" s="55" t="s">
        <v>89</v>
      </c>
      <c r="B12" s="54" t="s">
        <v>37</v>
      </c>
      <c r="C12" s="55"/>
      <c r="D12" s="128"/>
      <c r="E12" s="54"/>
    </row>
    <row r="13" spans="1:10" ht="24" customHeight="1" x14ac:dyDescent="0.2">
      <c r="A13" s="57" t="s">
        <v>90</v>
      </c>
      <c r="B13" s="56" t="s">
        <v>91</v>
      </c>
      <c r="C13" s="57" t="s">
        <v>92</v>
      </c>
      <c r="D13" s="129" t="s">
        <v>93</v>
      </c>
      <c r="E13" s="56" t="s">
        <v>384</v>
      </c>
    </row>
    <row r="14" spans="1:10" ht="24" customHeight="1" x14ac:dyDescent="0.2">
      <c r="A14" s="57" t="s">
        <v>94</v>
      </c>
      <c r="B14" s="56" t="s">
        <v>52</v>
      </c>
      <c r="C14" s="57" t="s">
        <v>5</v>
      </c>
      <c r="D14" s="129">
        <f>22*2*3</f>
        <v>132</v>
      </c>
      <c r="E14" s="56" t="s">
        <v>399</v>
      </c>
    </row>
    <row r="15" spans="1:10" ht="24" customHeight="1" x14ac:dyDescent="0.2">
      <c r="A15" s="55" t="s">
        <v>95</v>
      </c>
      <c r="B15" s="54" t="s">
        <v>96</v>
      </c>
      <c r="C15" s="55"/>
      <c r="D15" s="128"/>
      <c r="E15" s="54"/>
    </row>
    <row r="16" spans="1:10" ht="24" customHeight="1" x14ac:dyDescent="0.2">
      <c r="A16" s="55" t="s">
        <v>97</v>
      </c>
      <c r="B16" s="54" t="s">
        <v>58</v>
      </c>
      <c r="C16" s="55"/>
      <c r="D16" s="128"/>
      <c r="E16" s="54"/>
    </row>
    <row r="17" spans="1:5" ht="24" customHeight="1" x14ac:dyDescent="0.2">
      <c r="A17" s="57" t="s">
        <v>98</v>
      </c>
      <c r="B17" s="56" t="s">
        <v>99</v>
      </c>
      <c r="C17" s="57" t="s">
        <v>100</v>
      </c>
      <c r="D17" s="129">
        <f>1902*2</f>
        <v>3804</v>
      </c>
      <c r="E17" s="56" t="s">
        <v>385</v>
      </c>
    </row>
    <row r="18" spans="1:5" ht="36" customHeight="1" x14ac:dyDescent="0.2">
      <c r="A18" s="57" t="s">
        <v>101</v>
      </c>
      <c r="B18" s="56" t="s">
        <v>102</v>
      </c>
      <c r="C18" s="57" t="s">
        <v>81</v>
      </c>
      <c r="D18" s="129">
        <f>1902*GALERIAS!M20</f>
        <v>1978.0799999999997</v>
      </c>
      <c r="E18" s="56" t="s">
        <v>386</v>
      </c>
    </row>
    <row r="19" spans="1:5" ht="48" customHeight="1" x14ac:dyDescent="0.2">
      <c r="A19" s="57" t="s">
        <v>103</v>
      </c>
      <c r="B19" s="56" t="s">
        <v>104</v>
      </c>
      <c r="C19" s="57" t="s">
        <v>81</v>
      </c>
      <c r="D19" s="129">
        <f>GALERIAS!Q20</f>
        <v>1319.5656000000006</v>
      </c>
      <c r="E19" s="56" t="s">
        <v>387</v>
      </c>
    </row>
    <row r="20" spans="1:5" ht="36" customHeight="1" x14ac:dyDescent="0.2">
      <c r="A20" s="57" t="s">
        <v>105</v>
      </c>
      <c r="B20" s="56" t="s">
        <v>106</v>
      </c>
      <c r="C20" s="57" t="s">
        <v>107</v>
      </c>
      <c r="D20" s="129">
        <f>GALERIAS!N20</f>
        <v>3198.79</v>
      </c>
      <c r="E20" s="56" t="s">
        <v>387</v>
      </c>
    </row>
    <row r="21" spans="1:5" ht="36" customHeight="1" x14ac:dyDescent="0.2">
      <c r="A21" s="57" t="s">
        <v>108</v>
      </c>
      <c r="B21" s="56" t="s">
        <v>109</v>
      </c>
      <c r="C21" s="57" t="s">
        <v>81</v>
      </c>
      <c r="D21" s="129">
        <f>GALERIAS!E20*GALERIAS!L20</f>
        <v>2093.8527999999997</v>
      </c>
      <c r="E21" s="56" t="s">
        <v>388</v>
      </c>
    </row>
    <row r="22" spans="1:5" ht="24" customHeight="1" x14ac:dyDescent="0.2">
      <c r="A22" s="55" t="s">
        <v>110</v>
      </c>
      <c r="B22" s="54" t="s">
        <v>42</v>
      </c>
      <c r="C22" s="55"/>
      <c r="D22" s="128"/>
      <c r="E22" s="54"/>
    </row>
    <row r="23" spans="1:5" ht="48" customHeight="1" x14ac:dyDescent="0.2">
      <c r="A23" s="57" t="s">
        <v>111</v>
      </c>
      <c r="B23" s="56" t="s">
        <v>112</v>
      </c>
      <c r="C23" s="57" t="s">
        <v>8</v>
      </c>
      <c r="D23" s="129">
        <v>3</v>
      </c>
      <c r="E23" s="56" t="s">
        <v>389</v>
      </c>
    </row>
    <row r="24" spans="1:5" ht="36" customHeight="1" x14ac:dyDescent="0.2">
      <c r="A24" s="57" t="s">
        <v>220</v>
      </c>
      <c r="B24" s="56" t="s">
        <v>115</v>
      </c>
      <c r="C24" s="57" t="s">
        <v>6</v>
      </c>
      <c r="D24" s="129">
        <f>0.3*D23</f>
        <v>0.89999999999999991</v>
      </c>
      <c r="E24" s="56" t="s">
        <v>390</v>
      </c>
    </row>
    <row r="25" spans="1:5" ht="48" customHeight="1" x14ac:dyDescent="0.2">
      <c r="A25" s="57" t="s">
        <v>221</v>
      </c>
      <c r="B25" s="56" t="s">
        <v>116</v>
      </c>
      <c r="C25" s="57" t="s">
        <v>8</v>
      </c>
      <c r="D25" s="129">
        <f>D23</f>
        <v>3</v>
      </c>
      <c r="E25" s="56" t="s">
        <v>389</v>
      </c>
    </row>
    <row r="26" spans="1:5" ht="24" customHeight="1" x14ac:dyDescent="0.2">
      <c r="A26" s="55" t="s">
        <v>117</v>
      </c>
      <c r="B26" s="54" t="s">
        <v>43</v>
      </c>
      <c r="C26" s="55"/>
      <c r="D26" s="128"/>
      <c r="E26" s="54"/>
    </row>
    <row r="27" spans="1:5" ht="24" customHeight="1" x14ac:dyDescent="0.2">
      <c r="A27" s="57" t="s">
        <v>222</v>
      </c>
      <c r="B27" s="56" t="s">
        <v>120</v>
      </c>
      <c r="C27" s="57" t="s">
        <v>6</v>
      </c>
      <c r="D27" s="129">
        <v>2090</v>
      </c>
      <c r="E27" s="56" t="s">
        <v>389</v>
      </c>
    </row>
    <row r="28" spans="1:5" ht="24" customHeight="1" x14ac:dyDescent="0.2">
      <c r="A28" s="57" t="s">
        <v>223</v>
      </c>
      <c r="B28" s="56" t="s">
        <v>122</v>
      </c>
      <c r="C28" s="57" t="s">
        <v>6</v>
      </c>
      <c r="D28" s="129">
        <f>D31</f>
        <v>1.5</v>
      </c>
      <c r="E28" s="56" t="s">
        <v>389</v>
      </c>
    </row>
    <row r="29" spans="1:5" ht="24" customHeight="1" x14ac:dyDescent="0.2">
      <c r="A29" s="57" t="s">
        <v>224</v>
      </c>
      <c r="B29" s="56" t="s">
        <v>124</v>
      </c>
      <c r="C29" s="57" t="s">
        <v>100</v>
      </c>
      <c r="D29" s="129">
        <v>0.8</v>
      </c>
      <c r="E29" s="56" t="s">
        <v>389</v>
      </c>
    </row>
    <row r="30" spans="1:5" ht="36" customHeight="1" x14ac:dyDescent="0.2">
      <c r="A30" s="57" t="s">
        <v>225</v>
      </c>
      <c r="B30" s="56" t="s">
        <v>126</v>
      </c>
      <c r="C30" s="57" t="s">
        <v>8</v>
      </c>
      <c r="D30" s="129">
        <v>3</v>
      </c>
      <c r="E30" s="56" t="s">
        <v>389</v>
      </c>
    </row>
    <row r="31" spans="1:5" ht="24" customHeight="1" x14ac:dyDescent="0.2">
      <c r="A31" s="57" t="s">
        <v>226</v>
      </c>
      <c r="B31" s="56" t="s">
        <v>128</v>
      </c>
      <c r="C31" s="57" t="s">
        <v>6</v>
      </c>
      <c r="D31" s="129">
        <v>1.5</v>
      </c>
      <c r="E31" s="56" t="s">
        <v>389</v>
      </c>
    </row>
    <row r="32" spans="1:5" ht="24" customHeight="1" x14ac:dyDescent="0.2">
      <c r="A32" s="57" t="s">
        <v>227</v>
      </c>
      <c r="B32" s="56" t="s">
        <v>130</v>
      </c>
      <c r="C32" s="57" t="s">
        <v>8</v>
      </c>
      <c r="D32" s="129">
        <v>1</v>
      </c>
      <c r="E32" s="56" t="s">
        <v>389</v>
      </c>
    </row>
    <row r="33" spans="1:5" ht="24" customHeight="1" x14ac:dyDescent="0.2">
      <c r="A33" s="57" t="s">
        <v>228</v>
      </c>
      <c r="B33" s="56" t="s">
        <v>132</v>
      </c>
      <c r="C33" s="57" t="s">
        <v>6</v>
      </c>
      <c r="D33" s="129">
        <f>D27</f>
        <v>2090</v>
      </c>
      <c r="E33" s="56" t="s">
        <v>389</v>
      </c>
    </row>
    <row r="34" spans="1:5" ht="24" customHeight="1" x14ac:dyDescent="0.2">
      <c r="A34" s="57" t="s">
        <v>229</v>
      </c>
      <c r="B34" s="56" t="s">
        <v>134</v>
      </c>
      <c r="C34" s="57" t="s">
        <v>8</v>
      </c>
      <c r="D34" s="129">
        <v>2</v>
      </c>
      <c r="E34" s="56" t="s">
        <v>389</v>
      </c>
    </row>
    <row r="35" spans="1:5" ht="24" customHeight="1" x14ac:dyDescent="0.2">
      <c r="A35" s="57" t="s">
        <v>230</v>
      </c>
      <c r="B35" s="56" t="s">
        <v>136</v>
      </c>
      <c r="C35" s="57" t="s">
        <v>8</v>
      </c>
      <c r="D35" s="129">
        <v>1</v>
      </c>
      <c r="E35" s="56" t="s">
        <v>389</v>
      </c>
    </row>
    <row r="36" spans="1:5" ht="24" customHeight="1" x14ac:dyDescent="0.2">
      <c r="A36" s="57" t="s">
        <v>231</v>
      </c>
      <c r="B36" s="56" t="s">
        <v>138</v>
      </c>
      <c r="C36" s="57" t="s">
        <v>8</v>
      </c>
      <c r="D36" s="129">
        <v>1</v>
      </c>
      <c r="E36" s="56" t="s">
        <v>389</v>
      </c>
    </row>
    <row r="37" spans="1:5" ht="24" customHeight="1" x14ac:dyDescent="0.2">
      <c r="A37" s="57" t="s">
        <v>232</v>
      </c>
      <c r="B37" s="56" t="s">
        <v>140</v>
      </c>
      <c r="C37" s="57" t="s">
        <v>8</v>
      </c>
      <c r="D37" s="129">
        <v>1</v>
      </c>
      <c r="E37" s="56" t="s">
        <v>389</v>
      </c>
    </row>
    <row r="38" spans="1:5" ht="24" customHeight="1" x14ac:dyDescent="0.2">
      <c r="A38" s="57" t="s">
        <v>233</v>
      </c>
      <c r="B38" s="56" t="s">
        <v>142</v>
      </c>
      <c r="C38" s="57" t="s">
        <v>8</v>
      </c>
      <c r="D38" s="129">
        <v>1</v>
      </c>
      <c r="E38" s="56" t="s">
        <v>389</v>
      </c>
    </row>
    <row r="39" spans="1:5" ht="24" customHeight="1" x14ac:dyDescent="0.2">
      <c r="A39" s="57" t="s">
        <v>234</v>
      </c>
      <c r="B39" s="56" t="s">
        <v>144</v>
      </c>
      <c r="C39" s="57" t="s">
        <v>8</v>
      </c>
      <c r="D39" s="129">
        <v>1</v>
      </c>
      <c r="E39" s="56" t="s">
        <v>389</v>
      </c>
    </row>
    <row r="40" spans="1:5" ht="24" customHeight="1" x14ac:dyDescent="0.2">
      <c r="A40" s="57" t="s">
        <v>235</v>
      </c>
      <c r="B40" s="56" t="s">
        <v>146</v>
      </c>
      <c r="C40" s="57" t="s">
        <v>8</v>
      </c>
      <c r="D40" s="129">
        <v>1</v>
      </c>
      <c r="E40" s="56" t="s">
        <v>389</v>
      </c>
    </row>
    <row r="41" spans="1:5" ht="24" customHeight="1" x14ac:dyDescent="0.2">
      <c r="A41" s="57" t="s">
        <v>236</v>
      </c>
      <c r="B41" s="56" t="s">
        <v>148</v>
      </c>
      <c r="C41" s="57" t="s">
        <v>8</v>
      </c>
      <c r="D41" s="129">
        <v>1</v>
      </c>
      <c r="E41" s="56" t="s">
        <v>389</v>
      </c>
    </row>
    <row r="42" spans="1:5" ht="24" customHeight="1" x14ac:dyDescent="0.2">
      <c r="A42" s="57" t="s">
        <v>237</v>
      </c>
      <c r="B42" s="56" t="s">
        <v>150</v>
      </c>
      <c r="C42" s="57" t="s">
        <v>8</v>
      </c>
      <c r="D42" s="129">
        <v>1</v>
      </c>
      <c r="E42" s="56" t="s">
        <v>389</v>
      </c>
    </row>
    <row r="43" spans="1:5" ht="24" customHeight="1" x14ac:dyDescent="0.2">
      <c r="A43" s="57" t="s">
        <v>238</v>
      </c>
      <c r="B43" s="56" t="s">
        <v>152</v>
      </c>
      <c r="C43" s="57" t="s">
        <v>8</v>
      </c>
      <c r="D43" s="129">
        <v>1</v>
      </c>
      <c r="E43" s="56" t="s">
        <v>389</v>
      </c>
    </row>
    <row r="44" spans="1:5" ht="24" customHeight="1" x14ac:dyDescent="0.2">
      <c r="A44" s="57" t="s">
        <v>239</v>
      </c>
      <c r="B44" s="56" t="s">
        <v>150</v>
      </c>
      <c r="C44" s="57" t="s">
        <v>8</v>
      </c>
      <c r="D44" s="129">
        <v>1</v>
      </c>
      <c r="E44" s="56" t="s">
        <v>389</v>
      </c>
    </row>
    <row r="45" spans="1:5" ht="24" customHeight="1" x14ac:dyDescent="0.2">
      <c r="A45" s="57" t="s">
        <v>240</v>
      </c>
      <c r="B45" s="56" t="s">
        <v>155</v>
      </c>
      <c r="C45" s="57" t="s">
        <v>8</v>
      </c>
      <c r="D45" s="129">
        <v>1</v>
      </c>
      <c r="E45" s="56" t="s">
        <v>389</v>
      </c>
    </row>
    <row r="46" spans="1:5" ht="24" customHeight="1" x14ac:dyDescent="0.2">
      <c r="A46" s="57" t="s">
        <v>241</v>
      </c>
      <c r="B46" s="56" t="s">
        <v>150</v>
      </c>
      <c r="C46" s="57" t="s">
        <v>8</v>
      </c>
      <c r="D46" s="129">
        <v>1</v>
      </c>
      <c r="E46" s="56" t="s">
        <v>389</v>
      </c>
    </row>
    <row r="47" spans="1:5" ht="24" customHeight="1" x14ac:dyDescent="0.2">
      <c r="A47" s="57" t="s">
        <v>242</v>
      </c>
      <c r="B47" s="56" t="s">
        <v>158</v>
      </c>
      <c r="C47" s="57" t="s">
        <v>8</v>
      </c>
      <c r="D47" s="129">
        <v>1</v>
      </c>
      <c r="E47" s="56" t="s">
        <v>389</v>
      </c>
    </row>
    <row r="48" spans="1:5" ht="24" customHeight="1" x14ac:dyDescent="0.2">
      <c r="A48" s="57" t="s">
        <v>243</v>
      </c>
      <c r="B48" s="56" t="s">
        <v>146</v>
      </c>
      <c r="C48" s="57" t="s">
        <v>8</v>
      </c>
      <c r="D48" s="129">
        <v>1</v>
      </c>
      <c r="E48" s="56" t="s">
        <v>389</v>
      </c>
    </row>
    <row r="49" spans="1:5" ht="24" customHeight="1" x14ac:dyDescent="0.2">
      <c r="A49" s="57" t="s">
        <v>244</v>
      </c>
      <c r="B49" s="56" t="s">
        <v>161</v>
      </c>
      <c r="C49" s="57" t="s">
        <v>8</v>
      </c>
      <c r="D49" s="129">
        <v>1</v>
      </c>
      <c r="E49" s="56" t="s">
        <v>389</v>
      </c>
    </row>
    <row r="50" spans="1:5" ht="24" customHeight="1" x14ac:dyDescent="0.2">
      <c r="A50" s="57" t="s">
        <v>245</v>
      </c>
      <c r="B50" s="56" t="s">
        <v>163</v>
      </c>
      <c r="C50" s="57" t="s">
        <v>8</v>
      </c>
      <c r="D50" s="129">
        <v>1</v>
      </c>
      <c r="E50" s="56" t="s">
        <v>389</v>
      </c>
    </row>
    <row r="51" spans="1:5" ht="24" customHeight="1" x14ac:dyDescent="0.2">
      <c r="A51" s="57" t="s">
        <v>246</v>
      </c>
      <c r="B51" s="56" t="s">
        <v>144</v>
      </c>
      <c r="C51" s="57" t="s">
        <v>8</v>
      </c>
      <c r="D51" s="129">
        <v>6</v>
      </c>
      <c r="E51" s="56" t="s">
        <v>389</v>
      </c>
    </row>
    <row r="52" spans="1:5" ht="24" customHeight="1" x14ac:dyDescent="0.2">
      <c r="A52" s="57" t="s">
        <v>247</v>
      </c>
      <c r="B52" s="56" t="s">
        <v>166</v>
      </c>
      <c r="C52" s="57" t="s">
        <v>8</v>
      </c>
      <c r="D52" s="129">
        <v>6</v>
      </c>
      <c r="E52" s="56" t="s">
        <v>389</v>
      </c>
    </row>
    <row r="53" spans="1:5" ht="24" customHeight="1" x14ac:dyDescent="0.2">
      <c r="A53" s="57" t="s">
        <v>248</v>
      </c>
      <c r="B53" s="56" t="s">
        <v>168</v>
      </c>
      <c r="C53" s="57" t="s">
        <v>8</v>
      </c>
      <c r="D53" s="129">
        <v>3</v>
      </c>
      <c r="E53" s="56" t="s">
        <v>389</v>
      </c>
    </row>
    <row r="54" spans="1:5" ht="24" customHeight="1" x14ac:dyDescent="0.2">
      <c r="A54" s="57" t="s">
        <v>249</v>
      </c>
      <c r="B54" s="56" t="s">
        <v>170</v>
      </c>
      <c r="C54" s="57" t="s">
        <v>8</v>
      </c>
      <c r="D54" s="129">
        <v>3</v>
      </c>
      <c r="E54" s="56" t="s">
        <v>389</v>
      </c>
    </row>
    <row r="55" spans="1:5" ht="24" customHeight="1" x14ac:dyDescent="0.2">
      <c r="A55" s="57" t="s">
        <v>250</v>
      </c>
      <c r="B55" s="56" t="s">
        <v>172</v>
      </c>
      <c r="C55" s="57" t="s">
        <v>8</v>
      </c>
      <c r="D55" s="129">
        <v>3</v>
      </c>
      <c r="E55" s="56" t="s">
        <v>389</v>
      </c>
    </row>
    <row r="56" spans="1:5" ht="24" customHeight="1" x14ac:dyDescent="0.2">
      <c r="A56" s="57" t="s">
        <v>251</v>
      </c>
      <c r="B56" s="56" t="s">
        <v>174</v>
      </c>
      <c r="C56" s="57" t="s">
        <v>8</v>
      </c>
      <c r="D56" s="129">
        <v>3</v>
      </c>
      <c r="E56" s="56" t="s">
        <v>389</v>
      </c>
    </row>
    <row r="57" spans="1:5" ht="24" customHeight="1" x14ac:dyDescent="0.2">
      <c r="A57" s="57" t="s">
        <v>252</v>
      </c>
      <c r="B57" s="56" t="s">
        <v>144</v>
      </c>
      <c r="C57" s="57" t="s">
        <v>8</v>
      </c>
      <c r="D57" s="129">
        <v>2</v>
      </c>
      <c r="E57" s="56" t="s">
        <v>389</v>
      </c>
    </row>
    <row r="58" spans="1:5" ht="24" customHeight="1" x14ac:dyDescent="0.2">
      <c r="A58" s="57" t="s">
        <v>253</v>
      </c>
      <c r="B58" s="56" t="s">
        <v>146</v>
      </c>
      <c r="C58" s="57" t="s">
        <v>8</v>
      </c>
      <c r="D58" s="129">
        <v>2</v>
      </c>
      <c r="E58" s="56" t="s">
        <v>389</v>
      </c>
    </row>
    <row r="59" spans="1:5" ht="24" customHeight="1" x14ac:dyDescent="0.2">
      <c r="A59" s="57" t="s">
        <v>254</v>
      </c>
      <c r="B59" s="56" t="s">
        <v>178</v>
      </c>
      <c r="C59" s="57" t="s">
        <v>8</v>
      </c>
      <c r="D59" s="129">
        <v>1</v>
      </c>
      <c r="E59" s="56" t="s">
        <v>389</v>
      </c>
    </row>
    <row r="60" spans="1:5" ht="24" customHeight="1" x14ac:dyDescent="0.2">
      <c r="A60" s="57" t="s">
        <v>255</v>
      </c>
      <c r="B60" s="56">
        <v>35</v>
      </c>
      <c r="C60" s="57" t="s">
        <v>6</v>
      </c>
      <c r="D60" s="129">
        <v>6</v>
      </c>
      <c r="E60" s="56" t="s">
        <v>389</v>
      </c>
    </row>
    <row r="61" spans="1:5" ht="24" customHeight="1" x14ac:dyDescent="0.2">
      <c r="A61" s="57" t="s">
        <v>256</v>
      </c>
      <c r="B61" s="56" t="s">
        <v>181</v>
      </c>
      <c r="C61" s="57" t="s">
        <v>8</v>
      </c>
      <c r="D61" s="129">
        <v>1</v>
      </c>
      <c r="E61" s="56" t="s">
        <v>389</v>
      </c>
    </row>
    <row r="62" spans="1:5" ht="24" customHeight="1" x14ac:dyDescent="0.2">
      <c r="A62" s="57" t="s">
        <v>257</v>
      </c>
      <c r="B62" s="56" t="s">
        <v>183</v>
      </c>
      <c r="C62" s="57" t="s">
        <v>8</v>
      </c>
      <c r="D62" s="129">
        <v>1</v>
      </c>
      <c r="E62" s="56" t="s">
        <v>389</v>
      </c>
    </row>
    <row r="63" spans="1:5" ht="24" customHeight="1" x14ac:dyDescent="0.2">
      <c r="A63" s="57" t="s">
        <v>258</v>
      </c>
      <c r="B63" s="56" t="s">
        <v>185</v>
      </c>
      <c r="C63" s="57" t="s">
        <v>8</v>
      </c>
      <c r="D63" s="129">
        <v>2</v>
      </c>
      <c r="E63" s="56" t="s">
        <v>389</v>
      </c>
    </row>
    <row r="64" spans="1:5" ht="24" customHeight="1" x14ac:dyDescent="0.2">
      <c r="A64" s="57" t="s">
        <v>259</v>
      </c>
      <c r="B64" s="56" t="s">
        <v>187</v>
      </c>
      <c r="C64" s="57" t="s">
        <v>8</v>
      </c>
      <c r="D64" s="129">
        <v>5</v>
      </c>
      <c r="E64" s="56" t="s">
        <v>389</v>
      </c>
    </row>
    <row r="65" spans="1:5" ht="24" customHeight="1" x14ac:dyDescent="0.2">
      <c r="A65" s="57" t="s">
        <v>260</v>
      </c>
      <c r="B65" s="56" t="s">
        <v>189</v>
      </c>
      <c r="C65" s="57" t="s">
        <v>8</v>
      </c>
      <c r="D65" s="129">
        <v>2</v>
      </c>
      <c r="E65" s="56" t="s">
        <v>389</v>
      </c>
    </row>
    <row r="66" spans="1:5" ht="24" customHeight="1" x14ac:dyDescent="0.2">
      <c r="A66" s="57" t="s">
        <v>261</v>
      </c>
      <c r="B66" s="56" t="s">
        <v>191</v>
      </c>
      <c r="C66" s="57" t="s">
        <v>8</v>
      </c>
      <c r="D66" s="129">
        <v>16</v>
      </c>
      <c r="E66" s="56" t="s">
        <v>389</v>
      </c>
    </row>
    <row r="67" spans="1:5" ht="24" customHeight="1" x14ac:dyDescent="0.2">
      <c r="A67" s="57" t="s">
        <v>262</v>
      </c>
      <c r="B67" s="56" t="s">
        <v>193</v>
      </c>
      <c r="C67" s="57" t="s">
        <v>8</v>
      </c>
      <c r="D67" s="129">
        <v>40</v>
      </c>
      <c r="E67" s="56" t="s">
        <v>389</v>
      </c>
    </row>
    <row r="68" spans="1:5" ht="24" customHeight="1" x14ac:dyDescent="0.2">
      <c r="A68" s="57" t="s">
        <v>263</v>
      </c>
      <c r="B68" s="56" t="s">
        <v>194</v>
      </c>
      <c r="C68" s="57" t="s">
        <v>8</v>
      </c>
      <c r="D68" s="129">
        <v>128</v>
      </c>
      <c r="E68" s="56" t="s">
        <v>389</v>
      </c>
    </row>
    <row r="69" spans="1:5" ht="24" customHeight="1" x14ac:dyDescent="0.2">
      <c r="A69" s="55" t="s">
        <v>195</v>
      </c>
      <c r="B69" s="54" t="s">
        <v>196</v>
      </c>
      <c r="C69" s="55"/>
      <c r="D69" s="128"/>
      <c r="E69" s="54"/>
    </row>
    <row r="70" spans="1:5" ht="72" customHeight="1" x14ac:dyDescent="0.2">
      <c r="A70" s="57" t="s">
        <v>197</v>
      </c>
      <c r="B70" s="56" t="s">
        <v>54</v>
      </c>
      <c r="C70" s="57" t="s">
        <v>107</v>
      </c>
      <c r="D70" s="129">
        <f>GALERIAS!O20</f>
        <v>3107.6899999999996</v>
      </c>
      <c r="E70" s="56" t="s">
        <v>387</v>
      </c>
    </row>
    <row r="71" spans="1:5" ht="24" customHeight="1" x14ac:dyDescent="0.2">
      <c r="A71" s="57" t="s">
        <v>198</v>
      </c>
      <c r="B71" s="56" t="s">
        <v>39</v>
      </c>
      <c r="C71" s="57" t="s">
        <v>107</v>
      </c>
      <c r="D71" s="129">
        <f>GALERIAS!P20*1.15</f>
        <v>141.4615</v>
      </c>
      <c r="E71" s="56" t="s">
        <v>391</v>
      </c>
    </row>
    <row r="72" spans="1:5" ht="36" customHeight="1" x14ac:dyDescent="0.2">
      <c r="A72" s="57" t="s">
        <v>199</v>
      </c>
      <c r="B72" s="56" t="s">
        <v>200</v>
      </c>
      <c r="C72" s="57" t="s">
        <v>201</v>
      </c>
      <c r="D72" s="129">
        <f>D71*7</f>
        <v>990.23050000000001</v>
      </c>
      <c r="E72" s="56" t="s">
        <v>392</v>
      </c>
    </row>
    <row r="73" spans="1:5" ht="24" customHeight="1" x14ac:dyDescent="0.2">
      <c r="A73" s="55" t="s">
        <v>202</v>
      </c>
      <c r="B73" s="54" t="s">
        <v>203</v>
      </c>
      <c r="C73" s="55"/>
      <c r="D73" s="128"/>
      <c r="E73" s="54"/>
    </row>
    <row r="74" spans="1:5" ht="36" customHeight="1" x14ac:dyDescent="0.2">
      <c r="A74" s="57" t="s">
        <v>204</v>
      </c>
      <c r="B74" s="56" t="s">
        <v>205</v>
      </c>
      <c r="C74" s="57" t="s">
        <v>107</v>
      </c>
      <c r="D74" s="129">
        <f>D18*0.2</f>
        <v>395.61599999999999</v>
      </c>
      <c r="E74" s="56" t="s">
        <v>393</v>
      </c>
    </row>
    <row r="75" spans="1:5" ht="24" customHeight="1" x14ac:dyDescent="0.2">
      <c r="A75" s="57" t="s">
        <v>206</v>
      </c>
      <c r="B75" s="56" t="s">
        <v>207</v>
      </c>
      <c r="C75" s="57" t="s">
        <v>81</v>
      </c>
      <c r="D75" s="129">
        <f>D18</f>
        <v>1978.0799999999997</v>
      </c>
      <c r="E75" s="56" t="s">
        <v>394</v>
      </c>
    </row>
    <row r="76" spans="1:5" ht="24" customHeight="1" x14ac:dyDescent="0.2">
      <c r="A76" s="57" t="s">
        <v>208</v>
      </c>
      <c r="B76" s="56" t="s">
        <v>209</v>
      </c>
      <c r="C76" s="57" t="s">
        <v>81</v>
      </c>
      <c r="D76" s="129">
        <f>D75</f>
        <v>1978.0799999999997</v>
      </c>
      <c r="E76" s="56" t="s">
        <v>394</v>
      </c>
    </row>
    <row r="77" spans="1:5" ht="36" customHeight="1" x14ac:dyDescent="0.2">
      <c r="A77" s="57" t="s">
        <v>210</v>
      </c>
      <c r="B77" s="56" t="s">
        <v>211</v>
      </c>
      <c r="C77" s="57" t="s">
        <v>107</v>
      </c>
      <c r="D77" s="129">
        <f>D75*0.05</f>
        <v>98.903999999999996</v>
      </c>
      <c r="E77" s="56" t="s">
        <v>395</v>
      </c>
    </row>
    <row r="78" spans="1:5" ht="24" customHeight="1" x14ac:dyDescent="0.2">
      <c r="A78" s="57" t="s">
        <v>212</v>
      </c>
      <c r="B78" s="56" t="s">
        <v>44</v>
      </c>
      <c r="C78" s="57" t="s">
        <v>201</v>
      </c>
      <c r="D78" s="129">
        <f>(D77)*'Croqui Transportes'!B8</f>
        <v>2083.5776000000001</v>
      </c>
      <c r="E78" s="56" t="s">
        <v>400</v>
      </c>
    </row>
    <row r="79" spans="1:5" ht="24" customHeight="1" x14ac:dyDescent="0.2">
      <c r="A79" s="55" t="s">
        <v>213</v>
      </c>
      <c r="B79" s="54" t="s">
        <v>1</v>
      </c>
      <c r="C79" s="55"/>
      <c r="D79" s="128"/>
      <c r="E79" s="54"/>
    </row>
    <row r="80" spans="1:5" ht="36" customHeight="1" x14ac:dyDescent="0.2">
      <c r="A80" s="57" t="s">
        <v>214</v>
      </c>
      <c r="B80" s="56" t="s">
        <v>215</v>
      </c>
      <c r="C80" s="57" t="s">
        <v>81</v>
      </c>
      <c r="D80" s="129">
        <f>(1902*3*0.15)</f>
        <v>855.9</v>
      </c>
      <c r="E80" s="56" t="s">
        <v>396</v>
      </c>
    </row>
    <row r="81" spans="1:8" x14ac:dyDescent="0.2">
      <c r="A81" s="59"/>
      <c r="B81" s="59"/>
      <c r="C81" s="59"/>
      <c r="D81" s="130"/>
      <c r="E81" s="59"/>
      <c r="F81" s="59"/>
      <c r="G81" s="59"/>
      <c r="H81" s="59"/>
    </row>
    <row r="82" spans="1:8" x14ac:dyDescent="0.2">
      <c r="A82" s="159"/>
      <c r="B82" s="159"/>
      <c r="C82" s="159"/>
      <c r="D82" s="160"/>
      <c r="E82" s="159"/>
      <c r="F82" s="161"/>
      <c r="G82" s="159"/>
      <c r="H82" s="159"/>
    </row>
    <row r="83" spans="1:8" x14ac:dyDescent="0.2">
      <c r="A83" s="159"/>
      <c r="B83" s="159"/>
      <c r="C83" s="159"/>
      <c r="D83" s="160"/>
      <c r="E83" s="159"/>
      <c r="F83" s="161"/>
      <c r="G83" s="159"/>
      <c r="H83" s="159"/>
    </row>
    <row r="84" spans="1:8" x14ac:dyDescent="0.2">
      <c r="A84" s="159"/>
      <c r="B84" s="159"/>
      <c r="C84" s="159"/>
      <c r="D84" s="160"/>
      <c r="E84" s="159"/>
      <c r="F84" s="161"/>
      <c r="G84" s="159"/>
      <c r="H84" s="159"/>
    </row>
    <row r="85" spans="1:8" ht="60" customHeight="1" x14ac:dyDescent="0.2">
      <c r="A85" s="60"/>
      <c r="B85" s="60"/>
      <c r="C85" s="60"/>
      <c r="D85" s="126"/>
      <c r="E85" s="60"/>
      <c r="F85" s="60"/>
      <c r="G85" s="60"/>
      <c r="H85" s="60"/>
    </row>
    <row r="86" spans="1:8" ht="69.95" customHeight="1" x14ac:dyDescent="0.2">
      <c r="A86" s="157" t="s">
        <v>219</v>
      </c>
      <c r="B86" s="158"/>
      <c r="C86" s="158"/>
      <c r="D86" s="158"/>
      <c r="E86" s="158"/>
      <c r="F86" s="158"/>
      <c r="G86" s="158"/>
      <c r="H86" s="158"/>
    </row>
  </sheetData>
  <mergeCells count="15">
    <mergeCell ref="A86:H86"/>
    <mergeCell ref="A83:C83"/>
    <mergeCell ref="D83:E83"/>
    <mergeCell ref="F83:H83"/>
    <mergeCell ref="A84:C84"/>
    <mergeCell ref="D84:E84"/>
    <mergeCell ref="F84:H84"/>
    <mergeCell ref="A82:C82"/>
    <mergeCell ref="D82:E82"/>
    <mergeCell ref="F82:H82"/>
    <mergeCell ref="F1:H1"/>
    <mergeCell ref="I1:J1"/>
    <mergeCell ref="F3:H3"/>
    <mergeCell ref="I3:J3"/>
    <mergeCell ref="A4:E4"/>
  </mergeCells>
  <pageMargins left="0.5" right="0.5" top="1" bottom="1" header="0.5" footer="0.5"/>
  <pageSetup paperSize="9" scale="83" fitToHeight="0" orientation="landscape" r:id="rId1"/>
  <headerFooter>
    <oddHeader>&amp;L &amp;C &amp;R</oddHeader>
    <oddFooter>&amp;L &amp;C &amp;R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C58"/>
  <sheetViews>
    <sheetView view="pageBreakPreview" topLeftCell="I37" zoomScaleNormal="100" zoomScaleSheetLayoutView="100" workbookViewId="0">
      <selection activeCell="P14" sqref="P14"/>
    </sheetView>
  </sheetViews>
  <sheetFormatPr defaultColWidth="0" defaultRowHeight="0" customHeight="1" zeroHeight="1" x14ac:dyDescent="0.2"/>
  <cols>
    <col min="1" max="1" width="30.28515625" style="93" hidden="1" customWidth="1"/>
    <col min="2" max="3" width="9.140625" style="93" hidden="1" customWidth="1"/>
    <col min="4" max="4" width="23.5703125" style="93" hidden="1" customWidth="1"/>
    <col min="5" max="8" width="9.140625" style="93" hidden="1" customWidth="1"/>
    <col min="9" max="13" width="10.7109375" style="93" customWidth="1"/>
    <col min="14" max="14" width="13.85546875" style="93" customWidth="1"/>
    <col min="15" max="15" width="12.85546875" style="93" customWidth="1"/>
    <col min="16" max="18" width="10.7109375" style="93" customWidth="1"/>
    <col min="19" max="19" width="3.7109375" style="93" customWidth="1"/>
    <col min="20" max="20" width="29.5703125" style="93" customWidth="1"/>
    <col min="21" max="21" width="13.7109375" style="93" customWidth="1"/>
    <col min="22" max="256" width="9.140625" style="93" hidden="1"/>
    <col min="257" max="264" width="9.140625" style="93" hidden="1" customWidth="1"/>
    <col min="265" max="270" width="10.7109375" style="93" customWidth="1"/>
    <col min="271" max="271" width="12.85546875" style="93" customWidth="1"/>
    <col min="272" max="274" width="10.7109375" style="93" customWidth="1"/>
    <col min="275" max="275" width="3.7109375" style="93" customWidth="1"/>
    <col min="276" max="276" width="29.5703125" style="93" customWidth="1"/>
    <col min="277" max="277" width="13.7109375" style="93" customWidth="1"/>
    <col min="278" max="512" width="9.140625" style="93" hidden="1"/>
    <col min="513" max="520" width="9.140625" style="93" hidden="1" customWidth="1"/>
    <col min="521" max="526" width="10.7109375" style="93" customWidth="1"/>
    <col min="527" max="527" width="12.85546875" style="93" customWidth="1"/>
    <col min="528" max="530" width="10.7109375" style="93" customWidth="1"/>
    <col min="531" max="531" width="3.7109375" style="93" customWidth="1"/>
    <col min="532" max="532" width="29.5703125" style="93" customWidth="1"/>
    <col min="533" max="533" width="13.7109375" style="93" customWidth="1"/>
    <col min="534" max="768" width="9.140625" style="93" hidden="1"/>
    <col min="769" max="776" width="9.140625" style="93" hidden="1" customWidth="1"/>
    <col min="777" max="782" width="10.7109375" style="93" customWidth="1"/>
    <col min="783" max="783" width="12.85546875" style="93" customWidth="1"/>
    <col min="784" max="786" width="10.7109375" style="93" customWidth="1"/>
    <col min="787" max="787" width="3.7109375" style="93" customWidth="1"/>
    <col min="788" max="788" width="29.5703125" style="93" customWidth="1"/>
    <col min="789" max="789" width="13.7109375" style="93" customWidth="1"/>
    <col min="790" max="1024" width="9.140625" style="93" hidden="1"/>
    <col min="1025" max="1032" width="9.140625" style="93" hidden="1" customWidth="1"/>
    <col min="1033" max="1038" width="10.7109375" style="93" customWidth="1"/>
    <col min="1039" max="1039" width="12.85546875" style="93" customWidth="1"/>
    <col min="1040" max="1042" width="10.7109375" style="93" customWidth="1"/>
    <col min="1043" max="1043" width="3.7109375" style="93" customWidth="1"/>
    <col min="1044" max="1044" width="29.5703125" style="93" customWidth="1"/>
    <col min="1045" max="1045" width="13.7109375" style="93" customWidth="1"/>
    <col min="1046" max="1280" width="9.140625" style="93" hidden="1"/>
    <col min="1281" max="1288" width="9.140625" style="93" hidden="1" customWidth="1"/>
    <col min="1289" max="1294" width="10.7109375" style="93" customWidth="1"/>
    <col min="1295" max="1295" width="12.85546875" style="93" customWidth="1"/>
    <col min="1296" max="1298" width="10.7109375" style="93" customWidth="1"/>
    <col min="1299" max="1299" width="3.7109375" style="93" customWidth="1"/>
    <col min="1300" max="1300" width="29.5703125" style="93" customWidth="1"/>
    <col min="1301" max="1301" width="13.7109375" style="93" customWidth="1"/>
    <col min="1302" max="1536" width="9.140625" style="93" hidden="1"/>
    <col min="1537" max="1544" width="9.140625" style="93" hidden="1" customWidth="1"/>
    <col min="1545" max="1550" width="10.7109375" style="93" customWidth="1"/>
    <col min="1551" max="1551" width="12.85546875" style="93" customWidth="1"/>
    <col min="1552" max="1554" width="10.7109375" style="93" customWidth="1"/>
    <col min="1555" max="1555" width="3.7109375" style="93" customWidth="1"/>
    <col min="1556" max="1556" width="29.5703125" style="93" customWidth="1"/>
    <col min="1557" max="1557" width="13.7109375" style="93" customWidth="1"/>
    <col min="1558" max="1792" width="9.140625" style="93" hidden="1"/>
    <col min="1793" max="1800" width="9.140625" style="93" hidden="1" customWidth="1"/>
    <col min="1801" max="1806" width="10.7109375" style="93" customWidth="1"/>
    <col min="1807" max="1807" width="12.85546875" style="93" customWidth="1"/>
    <col min="1808" max="1810" width="10.7109375" style="93" customWidth="1"/>
    <col min="1811" max="1811" width="3.7109375" style="93" customWidth="1"/>
    <col min="1812" max="1812" width="29.5703125" style="93" customWidth="1"/>
    <col min="1813" max="1813" width="13.7109375" style="93" customWidth="1"/>
    <col min="1814" max="2048" width="9.140625" style="93" hidden="1"/>
    <col min="2049" max="2056" width="9.140625" style="93" hidden="1" customWidth="1"/>
    <col min="2057" max="2062" width="10.7109375" style="93" customWidth="1"/>
    <col min="2063" max="2063" width="12.85546875" style="93" customWidth="1"/>
    <col min="2064" max="2066" width="10.7109375" style="93" customWidth="1"/>
    <col min="2067" max="2067" width="3.7109375" style="93" customWidth="1"/>
    <col min="2068" max="2068" width="29.5703125" style="93" customWidth="1"/>
    <col min="2069" max="2069" width="13.7109375" style="93" customWidth="1"/>
    <col min="2070" max="2304" width="9.140625" style="93" hidden="1"/>
    <col min="2305" max="2312" width="9.140625" style="93" hidden="1" customWidth="1"/>
    <col min="2313" max="2318" width="10.7109375" style="93" customWidth="1"/>
    <col min="2319" max="2319" width="12.85546875" style="93" customWidth="1"/>
    <col min="2320" max="2322" width="10.7109375" style="93" customWidth="1"/>
    <col min="2323" max="2323" width="3.7109375" style="93" customWidth="1"/>
    <col min="2324" max="2324" width="29.5703125" style="93" customWidth="1"/>
    <col min="2325" max="2325" width="13.7109375" style="93" customWidth="1"/>
    <col min="2326" max="2560" width="9.140625" style="93" hidden="1"/>
    <col min="2561" max="2568" width="9.140625" style="93" hidden="1" customWidth="1"/>
    <col min="2569" max="2574" width="10.7109375" style="93" customWidth="1"/>
    <col min="2575" max="2575" width="12.85546875" style="93" customWidth="1"/>
    <col min="2576" max="2578" width="10.7109375" style="93" customWidth="1"/>
    <col min="2579" max="2579" width="3.7109375" style="93" customWidth="1"/>
    <col min="2580" max="2580" width="29.5703125" style="93" customWidth="1"/>
    <col min="2581" max="2581" width="13.7109375" style="93" customWidth="1"/>
    <col min="2582" max="2816" width="9.140625" style="93" hidden="1"/>
    <col min="2817" max="2824" width="9.140625" style="93" hidden="1" customWidth="1"/>
    <col min="2825" max="2830" width="10.7109375" style="93" customWidth="1"/>
    <col min="2831" max="2831" width="12.85546875" style="93" customWidth="1"/>
    <col min="2832" max="2834" width="10.7109375" style="93" customWidth="1"/>
    <col min="2835" max="2835" width="3.7109375" style="93" customWidth="1"/>
    <col min="2836" max="2836" width="29.5703125" style="93" customWidth="1"/>
    <col min="2837" max="2837" width="13.7109375" style="93" customWidth="1"/>
    <col min="2838" max="3072" width="9.140625" style="93" hidden="1"/>
    <col min="3073" max="3080" width="9.140625" style="93" hidden="1" customWidth="1"/>
    <col min="3081" max="3086" width="10.7109375" style="93" customWidth="1"/>
    <col min="3087" max="3087" width="12.85546875" style="93" customWidth="1"/>
    <col min="3088" max="3090" width="10.7109375" style="93" customWidth="1"/>
    <col min="3091" max="3091" width="3.7109375" style="93" customWidth="1"/>
    <col min="3092" max="3092" width="29.5703125" style="93" customWidth="1"/>
    <col min="3093" max="3093" width="13.7109375" style="93" customWidth="1"/>
    <col min="3094" max="3328" width="9.140625" style="93" hidden="1"/>
    <col min="3329" max="3336" width="9.140625" style="93" hidden="1" customWidth="1"/>
    <col min="3337" max="3342" width="10.7109375" style="93" customWidth="1"/>
    <col min="3343" max="3343" width="12.85546875" style="93" customWidth="1"/>
    <col min="3344" max="3346" width="10.7109375" style="93" customWidth="1"/>
    <col min="3347" max="3347" width="3.7109375" style="93" customWidth="1"/>
    <col min="3348" max="3348" width="29.5703125" style="93" customWidth="1"/>
    <col min="3349" max="3349" width="13.7109375" style="93" customWidth="1"/>
    <col min="3350" max="3584" width="9.140625" style="93" hidden="1"/>
    <col min="3585" max="3592" width="9.140625" style="93" hidden="1" customWidth="1"/>
    <col min="3593" max="3598" width="10.7109375" style="93" customWidth="1"/>
    <col min="3599" max="3599" width="12.85546875" style="93" customWidth="1"/>
    <col min="3600" max="3602" width="10.7109375" style="93" customWidth="1"/>
    <col min="3603" max="3603" width="3.7109375" style="93" customWidth="1"/>
    <col min="3604" max="3604" width="29.5703125" style="93" customWidth="1"/>
    <col min="3605" max="3605" width="13.7109375" style="93" customWidth="1"/>
    <col min="3606" max="3840" width="9.140625" style="93" hidden="1"/>
    <col min="3841" max="3848" width="9.140625" style="93" hidden="1" customWidth="1"/>
    <col min="3849" max="3854" width="10.7109375" style="93" customWidth="1"/>
    <col min="3855" max="3855" width="12.85546875" style="93" customWidth="1"/>
    <col min="3856" max="3858" width="10.7109375" style="93" customWidth="1"/>
    <col min="3859" max="3859" width="3.7109375" style="93" customWidth="1"/>
    <col min="3860" max="3860" width="29.5703125" style="93" customWidth="1"/>
    <col min="3861" max="3861" width="13.7109375" style="93" customWidth="1"/>
    <col min="3862" max="4096" width="9.140625" style="93" hidden="1"/>
    <col min="4097" max="4104" width="9.140625" style="93" hidden="1" customWidth="1"/>
    <col min="4105" max="4110" width="10.7109375" style="93" customWidth="1"/>
    <col min="4111" max="4111" width="12.85546875" style="93" customWidth="1"/>
    <col min="4112" max="4114" width="10.7109375" style="93" customWidth="1"/>
    <col min="4115" max="4115" width="3.7109375" style="93" customWidth="1"/>
    <col min="4116" max="4116" width="29.5703125" style="93" customWidth="1"/>
    <col min="4117" max="4117" width="13.7109375" style="93" customWidth="1"/>
    <col min="4118" max="4352" width="9.140625" style="93" hidden="1"/>
    <col min="4353" max="4360" width="9.140625" style="93" hidden="1" customWidth="1"/>
    <col min="4361" max="4366" width="10.7109375" style="93" customWidth="1"/>
    <col min="4367" max="4367" width="12.85546875" style="93" customWidth="1"/>
    <col min="4368" max="4370" width="10.7109375" style="93" customWidth="1"/>
    <col min="4371" max="4371" width="3.7109375" style="93" customWidth="1"/>
    <col min="4372" max="4372" width="29.5703125" style="93" customWidth="1"/>
    <col min="4373" max="4373" width="13.7109375" style="93" customWidth="1"/>
    <col min="4374" max="4608" width="9.140625" style="93" hidden="1"/>
    <col min="4609" max="4616" width="9.140625" style="93" hidden="1" customWidth="1"/>
    <col min="4617" max="4622" width="10.7109375" style="93" customWidth="1"/>
    <col min="4623" max="4623" width="12.85546875" style="93" customWidth="1"/>
    <col min="4624" max="4626" width="10.7109375" style="93" customWidth="1"/>
    <col min="4627" max="4627" width="3.7109375" style="93" customWidth="1"/>
    <col min="4628" max="4628" width="29.5703125" style="93" customWidth="1"/>
    <col min="4629" max="4629" width="13.7109375" style="93" customWidth="1"/>
    <col min="4630" max="4864" width="9.140625" style="93" hidden="1"/>
    <col min="4865" max="4872" width="9.140625" style="93" hidden="1" customWidth="1"/>
    <col min="4873" max="4878" width="10.7109375" style="93" customWidth="1"/>
    <col min="4879" max="4879" width="12.85546875" style="93" customWidth="1"/>
    <col min="4880" max="4882" width="10.7109375" style="93" customWidth="1"/>
    <col min="4883" max="4883" width="3.7109375" style="93" customWidth="1"/>
    <col min="4884" max="4884" width="29.5703125" style="93" customWidth="1"/>
    <col min="4885" max="4885" width="13.7109375" style="93" customWidth="1"/>
    <col min="4886" max="5120" width="9.140625" style="93" hidden="1"/>
    <col min="5121" max="5128" width="9.140625" style="93" hidden="1" customWidth="1"/>
    <col min="5129" max="5134" width="10.7109375" style="93" customWidth="1"/>
    <col min="5135" max="5135" width="12.85546875" style="93" customWidth="1"/>
    <col min="5136" max="5138" width="10.7109375" style="93" customWidth="1"/>
    <col min="5139" max="5139" width="3.7109375" style="93" customWidth="1"/>
    <col min="5140" max="5140" width="29.5703125" style="93" customWidth="1"/>
    <col min="5141" max="5141" width="13.7109375" style="93" customWidth="1"/>
    <col min="5142" max="5376" width="9.140625" style="93" hidden="1"/>
    <col min="5377" max="5384" width="9.140625" style="93" hidden="1" customWidth="1"/>
    <col min="5385" max="5390" width="10.7109375" style="93" customWidth="1"/>
    <col min="5391" max="5391" width="12.85546875" style="93" customWidth="1"/>
    <col min="5392" max="5394" width="10.7109375" style="93" customWidth="1"/>
    <col min="5395" max="5395" width="3.7109375" style="93" customWidth="1"/>
    <col min="5396" max="5396" width="29.5703125" style="93" customWidth="1"/>
    <col min="5397" max="5397" width="13.7109375" style="93" customWidth="1"/>
    <col min="5398" max="5632" width="9.140625" style="93" hidden="1"/>
    <col min="5633" max="5640" width="9.140625" style="93" hidden="1" customWidth="1"/>
    <col min="5641" max="5646" width="10.7109375" style="93" customWidth="1"/>
    <col min="5647" max="5647" width="12.85546875" style="93" customWidth="1"/>
    <col min="5648" max="5650" width="10.7109375" style="93" customWidth="1"/>
    <col min="5651" max="5651" width="3.7109375" style="93" customWidth="1"/>
    <col min="5652" max="5652" width="29.5703125" style="93" customWidth="1"/>
    <col min="5653" max="5653" width="13.7109375" style="93" customWidth="1"/>
    <col min="5654" max="5888" width="9.140625" style="93" hidden="1"/>
    <col min="5889" max="5896" width="9.140625" style="93" hidden="1" customWidth="1"/>
    <col min="5897" max="5902" width="10.7109375" style="93" customWidth="1"/>
    <col min="5903" max="5903" width="12.85546875" style="93" customWidth="1"/>
    <col min="5904" max="5906" width="10.7109375" style="93" customWidth="1"/>
    <col min="5907" max="5907" width="3.7109375" style="93" customWidth="1"/>
    <col min="5908" max="5908" width="29.5703125" style="93" customWidth="1"/>
    <col min="5909" max="5909" width="13.7109375" style="93" customWidth="1"/>
    <col min="5910" max="6144" width="9.140625" style="93" hidden="1"/>
    <col min="6145" max="6152" width="9.140625" style="93" hidden="1" customWidth="1"/>
    <col min="6153" max="6158" width="10.7109375" style="93" customWidth="1"/>
    <col min="6159" max="6159" width="12.85546875" style="93" customWidth="1"/>
    <col min="6160" max="6162" width="10.7109375" style="93" customWidth="1"/>
    <col min="6163" max="6163" width="3.7109375" style="93" customWidth="1"/>
    <col min="6164" max="6164" width="29.5703125" style="93" customWidth="1"/>
    <col min="6165" max="6165" width="13.7109375" style="93" customWidth="1"/>
    <col min="6166" max="6400" width="9.140625" style="93" hidden="1"/>
    <col min="6401" max="6408" width="9.140625" style="93" hidden="1" customWidth="1"/>
    <col min="6409" max="6414" width="10.7109375" style="93" customWidth="1"/>
    <col min="6415" max="6415" width="12.85546875" style="93" customWidth="1"/>
    <col min="6416" max="6418" width="10.7109375" style="93" customWidth="1"/>
    <col min="6419" max="6419" width="3.7109375" style="93" customWidth="1"/>
    <col min="6420" max="6420" width="29.5703125" style="93" customWidth="1"/>
    <col min="6421" max="6421" width="13.7109375" style="93" customWidth="1"/>
    <col min="6422" max="6656" width="9.140625" style="93" hidden="1"/>
    <col min="6657" max="6664" width="9.140625" style="93" hidden="1" customWidth="1"/>
    <col min="6665" max="6670" width="10.7109375" style="93" customWidth="1"/>
    <col min="6671" max="6671" width="12.85546875" style="93" customWidth="1"/>
    <col min="6672" max="6674" width="10.7109375" style="93" customWidth="1"/>
    <col min="6675" max="6675" width="3.7109375" style="93" customWidth="1"/>
    <col min="6676" max="6676" width="29.5703125" style="93" customWidth="1"/>
    <col min="6677" max="6677" width="13.7109375" style="93" customWidth="1"/>
    <col min="6678" max="6912" width="9.140625" style="93" hidden="1"/>
    <col min="6913" max="6920" width="9.140625" style="93" hidden="1" customWidth="1"/>
    <col min="6921" max="6926" width="10.7109375" style="93" customWidth="1"/>
    <col min="6927" max="6927" width="12.85546875" style="93" customWidth="1"/>
    <col min="6928" max="6930" width="10.7109375" style="93" customWidth="1"/>
    <col min="6931" max="6931" width="3.7109375" style="93" customWidth="1"/>
    <col min="6932" max="6932" width="29.5703125" style="93" customWidth="1"/>
    <col min="6933" max="6933" width="13.7109375" style="93" customWidth="1"/>
    <col min="6934" max="7168" width="9.140625" style="93" hidden="1"/>
    <col min="7169" max="7176" width="9.140625" style="93" hidden="1" customWidth="1"/>
    <col min="7177" max="7182" width="10.7109375" style="93" customWidth="1"/>
    <col min="7183" max="7183" width="12.85546875" style="93" customWidth="1"/>
    <col min="7184" max="7186" width="10.7109375" style="93" customWidth="1"/>
    <col min="7187" max="7187" width="3.7109375" style="93" customWidth="1"/>
    <col min="7188" max="7188" width="29.5703125" style="93" customWidth="1"/>
    <col min="7189" max="7189" width="13.7109375" style="93" customWidth="1"/>
    <col min="7190" max="7424" width="9.140625" style="93" hidden="1"/>
    <col min="7425" max="7432" width="9.140625" style="93" hidden="1" customWidth="1"/>
    <col min="7433" max="7438" width="10.7109375" style="93" customWidth="1"/>
    <col min="7439" max="7439" width="12.85546875" style="93" customWidth="1"/>
    <col min="7440" max="7442" width="10.7109375" style="93" customWidth="1"/>
    <col min="7443" max="7443" width="3.7109375" style="93" customWidth="1"/>
    <col min="7444" max="7444" width="29.5703125" style="93" customWidth="1"/>
    <col min="7445" max="7445" width="13.7109375" style="93" customWidth="1"/>
    <col min="7446" max="7680" width="9.140625" style="93" hidden="1"/>
    <col min="7681" max="7688" width="9.140625" style="93" hidden="1" customWidth="1"/>
    <col min="7689" max="7694" width="10.7109375" style="93" customWidth="1"/>
    <col min="7695" max="7695" width="12.85546875" style="93" customWidth="1"/>
    <col min="7696" max="7698" width="10.7109375" style="93" customWidth="1"/>
    <col min="7699" max="7699" width="3.7109375" style="93" customWidth="1"/>
    <col min="7700" max="7700" width="29.5703125" style="93" customWidth="1"/>
    <col min="7701" max="7701" width="13.7109375" style="93" customWidth="1"/>
    <col min="7702" max="7936" width="9.140625" style="93" hidden="1"/>
    <col min="7937" max="7944" width="9.140625" style="93" hidden="1" customWidth="1"/>
    <col min="7945" max="7950" width="10.7109375" style="93" customWidth="1"/>
    <col min="7951" max="7951" width="12.85546875" style="93" customWidth="1"/>
    <col min="7952" max="7954" width="10.7109375" style="93" customWidth="1"/>
    <col min="7955" max="7955" width="3.7109375" style="93" customWidth="1"/>
    <col min="7956" max="7956" width="29.5703125" style="93" customWidth="1"/>
    <col min="7957" max="7957" width="13.7109375" style="93" customWidth="1"/>
    <col min="7958" max="8192" width="9.140625" style="93" hidden="1"/>
    <col min="8193" max="8200" width="9.140625" style="93" hidden="1" customWidth="1"/>
    <col min="8201" max="8206" width="10.7109375" style="93" customWidth="1"/>
    <col min="8207" max="8207" width="12.85546875" style="93" customWidth="1"/>
    <col min="8208" max="8210" width="10.7109375" style="93" customWidth="1"/>
    <col min="8211" max="8211" width="3.7109375" style="93" customWidth="1"/>
    <col min="8212" max="8212" width="29.5703125" style="93" customWidth="1"/>
    <col min="8213" max="8213" width="13.7109375" style="93" customWidth="1"/>
    <col min="8214" max="8448" width="9.140625" style="93" hidden="1"/>
    <col min="8449" max="8456" width="9.140625" style="93" hidden="1" customWidth="1"/>
    <col min="8457" max="8462" width="10.7109375" style="93" customWidth="1"/>
    <col min="8463" max="8463" width="12.85546875" style="93" customWidth="1"/>
    <col min="8464" max="8466" width="10.7109375" style="93" customWidth="1"/>
    <col min="8467" max="8467" width="3.7109375" style="93" customWidth="1"/>
    <col min="8468" max="8468" width="29.5703125" style="93" customWidth="1"/>
    <col min="8469" max="8469" width="13.7109375" style="93" customWidth="1"/>
    <col min="8470" max="8704" width="9.140625" style="93" hidden="1"/>
    <col min="8705" max="8712" width="9.140625" style="93" hidden="1" customWidth="1"/>
    <col min="8713" max="8718" width="10.7109375" style="93" customWidth="1"/>
    <col min="8719" max="8719" width="12.85546875" style="93" customWidth="1"/>
    <col min="8720" max="8722" width="10.7109375" style="93" customWidth="1"/>
    <col min="8723" max="8723" width="3.7109375" style="93" customWidth="1"/>
    <col min="8724" max="8724" width="29.5703125" style="93" customWidth="1"/>
    <col min="8725" max="8725" width="13.7109375" style="93" customWidth="1"/>
    <col min="8726" max="8960" width="9.140625" style="93" hidden="1"/>
    <col min="8961" max="8968" width="9.140625" style="93" hidden="1" customWidth="1"/>
    <col min="8969" max="8974" width="10.7109375" style="93" customWidth="1"/>
    <col min="8975" max="8975" width="12.85546875" style="93" customWidth="1"/>
    <col min="8976" max="8978" width="10.7109375" style="93" customWidth="1"/>
    <col min="8979" max="8979" width="3.7109375" style="93" customWidth="1"/>
    <col min="8980" max="8980" width="29.5703125" style="93" customWidth="1"/>
    <col min="8981" max="8981" width="13.7109375" style="93" customWidth="1"/>
    <col min="8982" max="9216" width="9.140625" style="93" hidden="1"/>
    <col min="9217" max="9224" width="9.140625" style="93" hidden="1" customWidth="1"/>
    <col min="9225" max="9230" width="10.7109375" style="93" customWidth="1"/>
    <col min="9231" max="9231" width="12.85546875" style="93" customWidth="1"/>
    <col min="9232" max="9234" width="10.7109375" style="93" customWidth="1"/>
    <col min="9235" max="9235" width="3.7109375" style="93" customWidth="1"/>
    <col min="9236" max="9236" width="29.5703125" style="93" customWidth="1"/>
    <col min="9237" max="9237" width="13.7109375" style="93" customWidth="1"/>
    <col min="9238" max="9472" width="9.140625" style="93" hidden="1"/>
    <col min="9473" max="9480" width="9.140625" style="93" hidden="1" customWidth="1"/>
    <col min="9481" max="9486" width="10.7109375" style="93" customWidth="1"/>
    <col min="9487" max="9487" width="12.85546875" style="93" customWidth="1"/>
    <col min="9488" max="9490" width="10.7109375" style="93" customWidth="1"/>
    <col min="9491" max="9491" width="3.7109375" style="93" customWidth="1"/>
    <col min="9492" max="9492" width="29.5703125" style="93" customWidth="1"/>
    <col min="9493" max="9493" width="13.7109375" style="93" customWidth="1"/>
    <col min="9494" max="9728" width="9.140625" style="93" hidden="1"/>
    <col min="9729" max="9736" width="9.140625" style="93" hidden="1" customWidth="1"/>
    <col min="9737" max="9742" width="10.7109375" style="93" customWidth="1"/>
    <col min="9743" max="9743" width="12.85546875" style="93" customWidth="1"/>
    <col min="9744" max="9746" width="10.7109375" style="93" customWidth="1"/>
    <col min="9747" max="9747" width="3.7109375" style="93" customWidth="1"/>
    <col min="9748" max="9748" width="29.5703125" style="93" customWidth="1"/>
    <col min="9749" max="9749" width="13.7109375" style="93" customWidth="1"/>
    <col min="9750" max="9984" width="9.140625" style="93" hidden="1"/>
    <col min="9985" max="9992" width="9.140625" style="93" hidden="1" customWidth="1"/>
    <col min="9993" max="9998" width="10.7109375" style="93" customWidth="1"/>
    <col min="9999" max="9999" width="12.85546875" style="93" customWidth="1"/>
    <col min="10000" max="10002" width="10.7109375" style="93" customWidth="1"/>
    <col min="10003" max="10003" width="3.7109375" style="93" customWidth="1"/>
    <col min="10004" max="10004" width="29.5703125" style="93" customWidth="1"/>
    <col min="10005" max="10005" width="13.7109375" style="93" customWidth="1"/>
    <col min="10006" max="10240" width="9.140625" style="93" hidden="1"/>
    <col min="10241" max="10248" width="9.140625" style="93" hidden="1" customWidth="1"/>
    <col min="10249" max="10254" width="10.7109375" style="93" customWidth="1"/>
    <col min="10255" max="10255" width="12.85546875" style="93" customWidth="1"/>
    <col min="10256" max="10258" width="10.7109375" style="93" customWidth="1"/>
    <col min="10259" max="10259" width="3.7109375" style="93" customWidth="1"/>
    <col min="10260" max="10260" width="29.5703125" style="93" customWidth="1"/>
    <col min="10261" max="10261" width="13.7109375" style="93" customWidth="1"/>
    <col min="10262" max="10496" width="9.140625" style="93" hidden="1"/>
    <col min="10497" max="10504" width="9.140625" style="93" hidden="1" customWidth="1"/>
    <col min="10505" max="10510" width="10.7109375" style="93" customWidth="1"/>
    <col min="10511" max="10511" width="12.85546875" style="93" customWidth="1"/>
    <col min="10512" max="10514" width="10.7109375" style="93" customWidth="1"/>
    <col min="10515" max="10515" width="3.7109375" style="93" customWidth="1"/>
    <col min="10516" max="10516" width="29.5703125" style="93" customWidth="1"/>
    <col min="10517" max="10517" width="13.7109375" style="93" customWidth="1"/>
    <col min="10518" max="10752" width="9.140625" style="93" hidden="1"/>
    <col min="10753" max="10760" width="9.140625" style="93" hidden="1" customWidth="1"/>
    <col min="10761" max="10766" width="10.7109375" style="93" customWidth="1"/>
    <col min="10767" max="10767" width="12.85546875" style="93" customWidth="1"/>
    <col min="10768" max="10770" width="10.7109375" style="93" customWidth="1"/>
    <col min="10771" max="10771" width="3.7109375" style="93" customWidth="1"/>
    <col min="10772" max="10772" width="29.5703125" style="93" customWidth="1"/>
    <col min="10773" max="10773" width="13.7109375" style="93" customWidth="1"/>
    <col min="10774" max="11008" width="9.140625" style="93" hidden="1"/>
    <col min="11009" max="11016" width="9.140625" style="93" hidden="1" customWidth="1"/>
    <col min="11017" max="11022" width="10.7109375" style="93" customWidth="1"/>
    <col min="11023" max="11023" width="12.85546875" style="93" customWidth="1"/>
    <col min="11024" max="11026" width="10.7109375" style="93" customWidth="1"/>
    <col min="11027" max="11027" width="3.7109375" style="93" customWidth="1"/>
    <col min="11028" max="11028" width="29.5703125" style="93" customWidth="1"/>
    <col min="11029" max="11029" width="13.7109375" style="93" customWidth="1"/>
    <col min="11030" max="11264" width="9.140625" style="93" hidden="1"/>
    <col min="11265" max="11272" width="9.140625" style="93" hidden="1" customWidth="1"/>
    <col min="11273" max="11278" width="10.7109375" style="93" customWidth="1"/>
    <col min="11279" max="11279" width="12.85546875" style="93" customWidth="1"/>
    <col min="11280" max="11282" width="10.7109375" style="93" customWidth="1"/>
    <col min="11283" max="11283" width="3.7109375" style="93" customWidth="1"/>
    <col min="11284" max="11284" width="29.5703125" style="93" customWidth="1"/>
    <col min="11285" max="11285" width="13.7109375" style="93" customWidth="1"/>
    <col min="11286" max="11520" width="9.140625" style="93" hidden="1"/>
    <col min="11521" max="11528" width="9.140625" style="93" hidden="1" customWidth="1"/>
    <col min="11529" max="11534" width="10.7109375" style="93" customWidth="1"/>
    <col min="11535" max="11535" width="12.85546875" style="93" customWidth="1"/>
    <col min="11536" max="11538" width="10.7109375" style="93" customWidth="1"/>
    <col min="11539" max="11539" width="3.7109375" style="93" customWidth="1"/>
    <col min="11540" max="11540" width="29.5703125" style="93" customWidth="1"/>
    <col min="11541" max="11541" width="13.7109375" style="93" customWidth="1"/>
    <col min="11542" max="11776" width="9.140625" style="93" hidden="1"/>
    <col min="11777" max="11784" width="9.140625" style="93" hidden="1" customWidth="1"/>
    <col min="11785" max="11790" width="10.7109375" style="93" customWidth="1"/>
    <col min="11791" max="11791" width="12.85546875" style="93" customWidth="1"/>
    <col min="11792" max="11794" width="10.7109375" style="93" customWidth="1"/>
    <col min="11795" max="11795" width="3.7109375" style="93" customWidth="1"/>
    <col min="11796" max="11796" width="29.5703125" style="93" customWidth="1"/>
    <col min="11797" max="11797" width="13.7109375" style="93" customWidth="1"/>
    <col min="11798" max="12032" width="9.140625" style="93" hidden="1"/>
    <col min="12033" max="12040" width="9.140625" style="93" hidden="1" customWidth="1"/>
    <col min="12041" max="12046" width="10.7109375" style="93" customWidth="1"/>
    <col min="12047" max="12047" width="12.85546875" style="93" customWidth="1"/>
    <col min="12048" max="12050" width="10.7109375" style="93" customWidth="1"/>
    <col min="12051" max="12051" width="3.7109375" style="93" customWidth="1"/>
    <col min="12052" max="12052" width="29.5703125" style="93" customWidth="1"/>
    <col min="12053" max="12053" width="13.7109375" style="93" customWidth="1"/>
    <col min="12054" max="12288" width="9.140625" style="93" hidden="1"/>
    <col min="12289" max="12296" width="9.140625" style="93" hidden="1" customWidth="1"/>
    <col min="12297" max="12302" width="10.7109375" style="93" customWidth="1"/>
    <col min="12303" max="12303" width="12.85546875" style="93" customWidth="1"/>
    <col min="12304" max="12306" width="10.7109375" style="93" customWidth="1"/>
    <col min="12307" max="12307" width="3.7109375" style="93" customWidth="1"/>
    <col min="12308" max="12308" width="29.5703125" style="93" customWidth="1"/>
    <col min="12309" max="12309" width="13.7109375" style="93" customWidth="1"/>
    <col min="12310" max="12544" width="9.140625" style="93" hidden="1"/>
    <col min="12545" max="12552" width="9.140625" style="93" hidden="1" customWidth="1"/>
    <col min="12553" max="12558" width="10.7109375" style="93" customWidth="1"/>
    <col min="12559" max="12559" width="12.85546875" style="93" customWidth="1"/>
    <col min="12560" max="12562" width="10.7109375" style="93" customWidth="1"/>
    <col min="12563" max="12563" width="3.7109375" style="93" customWidth="1"/>
    <col min="12564" max="12564" width="29.5703125" style="93" customWidth="1"/>
    <col min="12565" max="12565" width="13.7109375" style="93" customWidth="1"/>
    <col min="12566" max="12800" width="9.140625" style="93" hidden="1"/>
    <col min="12801" max="12808" width="9.140625" style="93" hidden="1" customWidth="1"/>
    <col min="12809" max="12814" width="10.7109375" style="93" customWidth="1"/>
    <col min="12815" max="12815" width="12.85546875" style="93" customWidth="1"/>
    <col min="12816" max="12818" width="10.7109375" style="93" customWidth="1"/>
    <col min="12819" max="12819" width="3.7109375" style="93" customWidth="1"/>
    <col min="12820" max="12820" width="29.5703125" style="93" customWidth="1"/>
    <col min="12821" max="12821" width="13.7109375" style="93" customWidth="1"/>
    <col min="12822" max="13056" width="9.140625" style="93" hidden="1"/>
    <col min="13057" max="13064" width="9.140625" style="93" hidden="1" customWidth="1"/>
    <col min="13065" max="13070" width="10.7109375" style="93" customWidth="1"/>
    <col min="13071" max="13071" width="12.85546875" style="93" customWidth="1"/>
    <col min="13072" max="13074" width="10.7109375" style="93" customWidth="1"/>
    <col min="13075" max="13075" width="3.7109375" style="93" customWidth="1"/>
    <col min="13076" max="13076" width="29.5703125" style="93" customWidth="1"/>
    <col min="13077" max="13077" width="13.7109375" style="93" customWidth="1"/>
    <col min="13078" max="13312" width="9.140625" style="93" hidden="1"/>
    <col min="13313" max="13320" width="9.140625" style="93" hidden="1" customWidth="1"/>
    <col min="13321" max="13326" width="10.7109375" style="93" customWidth="1"/>
    <col min="13327" max="13327" width="12.85546875" style="93" customWidth="1"/>
    <col min="13328" max="13330" width="10.7109375" style="93" customWidth="1"/>
    <col min="13331" max="13331" width="3.7109375" style="93" customWidth="1"/>
    <col min="13332" max="13332" width="29.5703125" style="93" customWidth="1"/>
    <col min="13333" max="13333" width="13.7109375" style="93" customWidth="1"/>
    <col min="13334" max="13568" width="9.140625" style="93" hidden="1"/>
    <col min="13569" max="13576" width="9.140625" style="93" hidden="1" customWidth="1"/>
    <col min="13577" max="13582" width="10.7109375" style="93" customWidth="1"/>
    <col min="13583" max="13583" width="12.85546875" style="93" customWidth="1"/>
    <col min="13584" max="13586" width="10.7109375" style="93" customWidth="1"/>
    <col min="13587" max="13587" width="3.7109375" style="93" customWidth="1"/>
    <col min="13588" max="13588" width="29.5703125" style="93" customWidth="1"/>
    <col min="13589" max="13589" width="13.7109375" style="93" customWidth="1"/>
    <col min="13590" max="13824" width="9.140625" style="93" hidden="1"/>
    <col min="13825" max="13832" width="9.140625" style="93" hidden="1" customWidth="1"/>
    <col min="13833" max="13838" width="10.7109375" style="93" customWidth="1"/>
    <col min="13839" max="13839" width="12.85546875" style="93" customWidth="1"/>
    <col min="13840" max="13842" width="10.7109375" style="93" customWidth="1"/>
    <col min="13843" max="13843" width="3.7109375" style="93" customWidth="1"/>
    <col min="13844" max="13844" width="29.5703125" style="93" customWidth="1"/>
    <col min="13845" max="13845" width="13.7109375" style="93" customWidth="1"/>
    <col min="13846" max="14080" width="9.140625" style="93" hidden="1"/>
    <col min="14081" max="14088" width="9.140625" style="93" hidden="1" customWidth="1"/>
    <col min="14089" max="14094" width="10.7109375" style="93" customWidth="1"/>
    <col min="14095" max="14095" width="12.85546875" style="93" customWidth="1"/>
    <col min="14096" max="14098" width="10.7109375" style="93" customWidth="1"/>
    <col min="14099" max="14099" width="3.7109375" style="93" customWidth="1"/>
    <col min="14100" max="14100" width="29.5703125" style="93" customWidth="1"/>
    <col min="14101" max="14101" width="13.7109375" style="93" customWidth="1"/>
    <col min="14102" max="14336" width="9.140625" style="93" hidden="1"/>
    <col min="14337" max="14344" width="9.140625" style="93" hidden="1" customWidth="1"/>
    <col min="14345" max="14350" width="10.7109375" style="93" customWidth="1"/>
    <col min="14351" max="14351" width="12.85546875" style="93" customWidth="1"/>
    <col min="14352" max="14354" width="10.7109375" style="93" customWidth="1"/>
    <col min="14355" max="14355" width="3.7109375" style="93" customWidth="1"/>
    <col min="14356" max="14356" width="29.5703125" style="93" customWidth="1"/>
    <col min="14357" max="14357" width="13.7109375" style="93" customWidth="1"/>
    <col min="14358" max="14592" width="9.140625" style="93" hidden="1"/>
    <col min="14593" max="14600" width="9.140625" style="93" hidden="1" customWidth="1"/>
    <col min="14601" max="14606" width="10.7109375" style="93" customWidth="1"/>
    <col min="14607" max="14607" width="12.85546875" style="93" customWidth="1"/>
    <col min="14608" max="14610" width="10.7109375" style="93" customWidth="1"/>
    <col min="14611" max="14611" width="3.7109375" style="93" customWidth="1"/>
    <col min="14612" max="14612" width="29.5703125" style="93" customWidth="1"/>
    <col min="14613" max="14613" width="13.7109375" style="93" customWidth="1"/>
    <col min="14614" max="14848" width="9.140625" style="93" hidden="1"/>
    <col min="14849" max="14856" width="9.140625" style="93" hidden="1" customWidth="1"/>
    <col min="14857" max="14862" width="10.7109375" style="93" customWidth="1"/>
    <col min="14863" max="14863" width="12.85546875" style="93" customWidth="1"/>
    <col min="14864" max="14866" width="10.7109375" style="93" customWidth="1"/>
    <col min="14867" max="14867" width="3.7109375" style="93" customWidth="1"/>
    <col min="14868" max="14868" width="29.5703125" style="93" customWidth="1"/>
    <col min="14869" max="14869" width="13.7109375" style="93" customWidth="1"/>
    <col min="14870" max="15104" width="9.140625" style="93" hidden="1"/>
    <col min="15105" max="15112" width="9.140625" style="93" hidden="1" customWidth="1"/>
    <col min="15113" max="15118" width="10.7109375" style="93" customWidth="1"/>
    <col min="15119" max="15119" width="12.85546875" style="93" customWidth="1"/>
    <col min="15120" max="15122" width="10.7109375" style="93" customWidth="1"/>
    <col min="15123" max="15123" width="3.7109375" style="93" customWidth="1"/>
    <col min="15124" max="15124" width="29.5703125" style="93" customWidth="1"/>
    <col min="15125" max="15125" width="13.7109375" style="93" customWidth="1"/>
    <col min="15126" max="15360" width="9.140625" style="93" hidden="1"/>
    <col min="15361" max="15368" width="9.140625" style="93" hidden="1" customWidth="1"/>
    <col min="15369" max="15374" width="10.7109375" style="93" customWidth="1"/>
    <col min="15375" max="15375" width="12.85546875" style="93" customWidth="1"/>
    <col min="15376" max="15378" width="10.7109375" style="93" customWidth="1"/>
    <col min="15379" max="15379" width="3.7109375" style="93" customWidth="1"/>
    <col min="15380" max="15380" width="29.5703125" style="93" customWidth="1"/>
    <col min="15381" max="15381" width="13.7109375" style="93" customWidth="1"/>
    <col min="15382" max="15616" width="9.140625" style="93" hidden="1"/>
    <col min="15617" max="15624" width="9.140625" style="93" hidden="1" customWidth="1"/>
    <col min="15625" max="15630" width="10.7109375" style="93" customWidth="1"/>
    <col min="15631" max="15631" width="12.85546875" style="93" customWidth="1"/>
    <col min="15632" max="15634" width="10.7109375" style="93" customWidth="1"/>
    <col min="15635" max="15635" width="3.7109375" style="93" customWidth="1"/>
    <col min="15636" max="15636" width="29.5703125" style="93" customWidth="1"/>
    <col min="15637" max="15637" width="13.7109375" style="93" customWidth="1"/>
    <col min="15638" max="15872" width="9.140625" style="93" hidden="1"/>
    <col min="15873" max="15880" width="9.140625" style="93" hidden="1" customWidth="1"/>
    <col min="15881" max="15886" width="10.7109375" style="93" customWidth="1"/>
    <col min="15887" max="15887" width="12.85546875" style="93" customWidth="1"/>
    <col min="15888" max="15890" width="10.7109375" style="93" customWidth="1"/>
    <col min="15891" max="15891" width="3.7109375" style="93" customWidth="1"/>
    <col min="15892" max="15892" width="29.5703125" style="93" customWidth="1"/>
    <col min="15893" max="15893" width="13.7109375" style="93" customWidth="1"/>
    <col min="15894" max="16128" width="9.140625" style="93" hidden="1"/>
    <col min="16129" max="16136" width="9.140625" style="93" hidden="1" customWidth="1"/>
    <col min="16137" max="16142" width="10.7109375" style="93" customWidth="1"/>
    <col min="16143" max="16143" width="12.85546875" style="93" customWidth="1"/>
    <col min="16144" max="16146" width="10.7109375" style="93" customWidth="1"/>
    <col min="16147" max="16147" width="3.7109375" style="93" customWidth="1"/>
    <col min="16148" max="16148" width="29.5703125" style="93" customWidth="1"/>
    <col min="16149" max="16149" width="13.7109375" style="93" customWidth="1"/>
    <col min="16150" max="16384" width="9.140625" style="93" hidden="1"/>
  </cols>
  <sheetData>
    <row r="1" spans="1:29" ht="24.75" customHeight="1" x14ac:dyDescent="0.2">
      <c r="A1" s="93" t="s">
        <v>337</v>
      </c>
      <c r="B1" s="94" t="s">
        <v>332</v>
      </c>
      <c r="C1" s="93" t="str">
        <f t="shared" ref="C1:C42" si="0">CONCATENATE(A1,"-",B1)</f>
        <v>Construção de Praças Urbanas, Rodovias, Ferrovias e recapeamento e pavimentação de vias urbanas-AC</v>
      </c>
      <c r="E1" s="95">
        <v>3.7999999999999999E-2</v>
      </c>
      <c r="F1" s="95">
        <v>4.0099999999999997E-2</v>
      </c>
      <c r="G1" s="95">
        <v>4.6699999999999998E-2</v>
      </c>
      <c r="I1" s="182" t="str">
        <f>'[2]Orçamento Sintético'!A3</f>
        <v>Obra : ADUTORA DE ÁGUA BRUTA / ETA - CASCALHO</v>
      </c>
      <c r="J1" s="183"/>
      <c r="K1" s="183"/>
      <c r="L1" s="183"/>
      <c r="M1" s="183"/>
      <c r="N1" s="183"/>
      <c r="O1" s="183"/>
      <c r="P1" s="183"/>
      <c r="Q1" s="183"/>
      <c r="R1" s="184"/>
    </row>
    <row r="2" spans="1:29" ht="6" customHeight="1" x14ac:dyDescent="0.2">
      <c r="A2" s="93" t="s">
        <v>337</v>
      </c>
      <c r="B2" s="94" t="s">
        <v>333</v>
      </c>
      <c r="C2" s="93" t="str">
        <f t="shared" si="0"/>
        <v>Construção de Praças Urbanas, Rodovias, Ferrovias e recapeamento e pavimentação de vias urbanas-SG</v>
      </c>
      <c r="E2" s="95">
        <v>3.2000000000000002E-3</v>
      </c>
      <c r="F2" s="95">
        <v>4.0000000000000001E-3</v>
      </c>
      <c r="G2" s="95">
        <v>7.4000000000000003E-3</v>
      </c>
      <c r="I2" s="123"/>
      <c r="J2" s="123"/>
      <c r="K2" s="123"/>
      <c r="L2" s="123"/>
      <c r="M2" s="123"/>
      <c r="N2" s="123"/>
      <c r="O2" s="123"/>
      <c r="P2" s="123"/>
      <c r="Q2" s="123"/>
      <c r="R2" s="123"/>
    </row>
    <row r="3" spans="1:29" ht="12.75" x14ac:dyDescent="0.2">
      <c r="A3" s="93" t="s">
        <v>337</v>
      </c>
      <c r="B3" s="94" t="s">
        <v>334</v>
      </c>
      <c r="C3" s="93" t="str">
        <f t="shared" si="0"/>
        <v>Construção de Praças Urbanas, Rodovias, Ferrovias e recapeamento e pavimentação de vias urbanas-R</v>
      </c>
      <c r="E3" s="95">
        <v>5.0000000000000001E-3</v>
      </c>
      <c r="F3" s="95">
        <v>5.6000000000000008E-3</v>
      </c>
      <c r="G3" s="95">
        <v>9.7000000000000003E-3</v>
      </c>
      <c r="I3" s="185" t="s">
        <v>338</v>
      </c>
      <c r="J3" s="185"/>
      <c r="K3" s="185"/>
      <c r="L3" s="185"/>
      <c r="M3" s="185"/>
      <c r="N3" s="185"/>
      <c r="O3" s="185"/>
      <c r="P3" s="185"/>
      <c r="Q3" s="185" t="s">
        <v>339</v>
      </c>
      <c r="R3" s="185"/>
    </row>
    <row r="4" spans="1:29" ht="12.75" x14ac:dyDescent="0.2">
      <c r="A4" s="93" t="s">
        <v>337</v>
      </c>
      <c r="B4" s="94" t="s">
        <v>335</v>
      </c>
      <c r="C4" s="93" t="str">
        <f t="shared" si="0"/>
        <v>Construção de Praças Urbanas, Rodovias, Ferrovias e recapeamento e pavimentação de vias urbanas-DF</v>
      </c>
      <c r="E4" s="95">
        <v>1.0200000000000001E-2</v>
      </c>
      <c r="F4" s="95">
        <v>1.11E-2</v>
      </c>
      <c r="G4" s="95">
        <v>1.21E-2</v>
      </c>
      <c r="I4" s="186" t="s">
        <v>341</v>
      </c>
      <c r="J4" s="186"/>
      <c r="K4" s="186"/>
      <c r="L4" s="186"/>
      <c r="M4" s="186"/>
      <c r="N4" s="186"/>
      <c r="O4" s="186"/>
      <c r="P4" s="186"/>
      <c r="Q4" s="187" t="str">
        <f>[3]DADOS!$C$38</f>
        <v>Sim</v>
      </c>
      <c r="R4" s="187"/>
    </row>
    <row r="5" spans="1:29" ht="12.75" x14ac:dyDescent="0.2">
      <c r="A5" s="93" t="s">
        <v>337</v>
      </c>
      <c r="B5" s="94" t="s">
        <v>36</v>
      </c>
      <c r="C5" s="93" t="str">
        <f t="shared" si="0"/>
        <v>Construção de Praças Urbanas, Rodovias, Ferrovias e recapeamento e pavimentação de vias urbanas-L</v>
      </c>
      <c r="E5" s="95">
        <v>6.6400000000000001E-2</v>
      </c>
      <c r="F5" s="95">
        <v>7.2999999999999995E-2</v>
      </c>
      <c r="G5" s="95">
        <v>8.6899999999999991E-2</v>
      </c>
      <c r="I5" s="112"/>
      <c r="J5" s="112"/>
      <c r="K5" s="112"/>
      <c r="L5" s="112"/>
      <c r="M5" s="112"/>
      <c r="N5" s="112"/>
      <c r="O5" s="112"/>
      <c r="P5" s="112"/>
      <c r="Q5" s="112"/>
      <c r="R5" s="112"/>
    </row>
    <row r="6" spans="1:29" ht="15" customHeight="1" x14ac:dyDescent="0.2">
      <c r="A6" s="93" t="s">
        <v>337</v>
      </c>
      <c r="B6" s="96" t="s">
        <v>336</v>
      </c>
      <c r="C6" s="93" t="str">
        <f t="shared" si="0"/>
        <v>Construção de Praças Urbanas, Rodovias, Ferrovias e recapeamento e pavimentação de vias urbanas-BDI PAD</v>
      </c>
      <c r="E6" s="95">
        <v>0.19600000000000001</v>
      </c>
      <c r="F6" s="95">
        <v>0.2097</v>
      </c>
      <c r="G6" s="95">
        <v>0.24230000000000002</v>
      </c>
      <c r="I6" s="188" t="s">
        <v>340</v>
      </c>
      <c r="J6" s="188"/>
      <c r="K6" s="188"/>
      <c r="L6" s="188"/>
      <c r="M6" s="188"/>
      <c r="N6" s="188"/>
      <c r="O6" s="188"/>
      <c r="P6" s="188"/>
      <c r="Q6" s="189">
        <v>1</v>
      </c>
      <c r="R6" s="189"/>
    </row>
    <row r="7" spans="1:29" ht="15" customHeight="1" x14ac:dyDescent="0.2">
      <c r="A7" s="93" t="s">
        <v>341</v>
      </c>
      <c r="B7" s="94" t="s">
        <v>332</v>
      </c>
      <c r="C7" s="93" t="str">
        <f t="shared" si="0"/>
        <v>Construção de Redes de Abastecimento de Água, Coleta de Esgoto-AC</v>
      </c>
      <c r="E7" s="95">
        <v>3.4300000000000004E-2</v>
      </c>
      <c r="F7" s="95">
        <v>4.9299999999999997E-2</v>
      </c>
      <c r="G7" s="95">
        <v>6.7099999999999993E-2</v>
      </c>
      <c r="I7" s="190" t="s">
        <v>342</v>
      </c>
      <c r="J7" s="190"/>
      <c r="K7" s="190"/>
      <c r="L7" s="190"/>
      <c r="M7" s="190"/>
      <c r="N7" s="190"/>
      <c r="O7" s="190"/>
      <c r="P7" s="190"/>
      <c r="Q7" s="189">
        <v>0.03</v>
      </c>
      <c r="R7" s="189"/>
    </row>
    <row r="8" spans="1:29" ht="12.75" x14ac:dyDescent="0.2">
      <c r="A8" s="93" t="str">
        <f>A7</f>
        <v>Construção de Redes de Abastecimento de Água, Coleta de Esgoto</v>
      </c>
      <c r="B8" s="94" t="s">
        <v>333</v>
      </c>
      <c r="C8" s="93" t="str">
        <f t="shared" si="0"/>
        <v>Construção de Redes de Abastecimento de Água, Coleta de Esgoto-SG</v>
      </c>
      <c r="E8" s="95">
        <v>2.8000000000000004E-3</v>
      </c>
      <c r="F8" s="95">
        <v>4.8999999999999998E-3</v>
      </c>
      <c r="G8" s="95">
        <v>7.4999999999999997E-3</v>
      </c>
      <c r="I8" s="112"/>
      <c r="J8" s="112"/>
      <c r="K8" s="112"/>
      <c r="L8" s="112"/>
      <c r="M8" s="112"/>
      <c r="N8" s="112"/>
      <c r="O8" s="112"/>
      <c r="P8" s="112"/>
      <c r="Q8" s="112"/>
      <c r="R8" s="112"/>
    </row>
    <row r="9" spans="1:29" ht="12.75" customHeight="1" x14ac:dyDescent="0.2">
      <c r="B9" s="94"/>
      <c r="E9" s="95"/>
      <c r="F9" s="95"/>
      <c r="G9" s="95"/>
      <c r="I9" s="191" t="s">
        <v>343</v>
      </c>
      <c r="J9" s="191"/>
      <c r="K9" s="191"/>
      <c r="L9" s="191"/>
      <c r="M9" s="191" t="s">
        <v>344</v>
      </c>
      <c r="N9" s="192" t="s">
        <v>345</v>
      </c>
      <c r="O9" s="192" t="s">
        <v>346</v>
      </c>
      <c r="P9" s="193" t="s">
        <v>34</v>
      </c>
      <c r="Q9" s="193" t="s">
        <v>347</v>
      </c>
      <c r="R9" s="194" t="s">
        <v>35</v>
      </c>
      <c r="T9" s="195" t="str">
        <f>IF(V20,"Para BDI fora do intervalo estatístico, deve ser apresentado Relatório Técnico Circunstanciado justificando a adoção do percentual de cada parcela do BDI.","")</f>
        <v/>
      </c>
      <c r="U9" s="195"/>
      <c r="V9" s="97"/>
      <c r="W9" s="97"/>
      <c r="X9" s="97"/>
      <c r="Y9" s="97"/>
      <c r="Z9" s="97"/>
      <c r="AA9" s="97"/>
      <c r="AB9" s="97"/>
      <c r="AC9" s="97"/>
    </row>
    <row r="10" spans="1:29" ht="15.75" customHeight="1" x14ac:dyDescent="0.2">
      <c r="A10" s="93" t="str">
        <f>A8</f>
        <v>Construção de Redes de Abastecimento de Água, Coleta de Esgoto</v>
      </c>
      <c r="B10" s="94" t="s">
        <v>334</v>
      </c>
      <c r="C10" s="93" t="str">
        <f t="shared" si="0"/>
        <v>Construção de Redes de Abastecimento de Água, Coleta de Esgoto-R</v>
      </c>
      <c r="E10" s="95">
        <v>0.01</v>
      </c>
      <c r="F10" s="95">
        <v>1.3899999999999999E-2</v>
      </c>
      <c r="G10" s="95">
        <v>1.7399999999999999E-2</v>
      </c>
      <c r="I10" s="191"/>
      <c r="J10" s="191"/>
      <c r="K10" s="191"/>
      <c r="L10" s="191"/>
      <c r="M10" s="191"/>
      <c r="N10" s="192"/>
      <c r="O10" s="192"/>
      <c r="P10" s="193"/>
      <c r="Q10" s="193"/>
      <c r="R10" s="194"/>
      <c r="T10" s="195"/>
      <c r="U10" s="195"/>
      <c r="V10" s="97"/>
      <c r="W10" s="97"/>
      <c r="X10" s="97"/>
      <c r="Y10" s="97"/>
      <c r="Z10" s="97"/>
      <c r="AA10" s="97"/>
      <c r="AB10" s="97"/>
      <c r="AC10" s="97"/>
    </row>
    <row r="11" spans="1:29" ht="26.25" customHeight="1" x14ac:dyDescent="0.2">
      <c r="A11" s="93" t="str">
        <f>A10</f>
        <v>Construção de Redes de Abastecimento de Água, Coleta de Esgoto</v>
      </c>
      <c r="B11" s="94" t="s">
        <v>335</v>
      </c>
      <c r="C11" s="93" t="str">
        <f t="shared" si="0"/>
        <v>Construção de Redes de Abastecimento de Água, Coleta de Esgoto-DF</v>
      </c>
      <c r="E11" s="95">
        <v>9.3999999999999986E-3</v>
      </c>
      <c r="F11" s="95">
        <v>9.8999999999999991E-3</v>
      </c>
      <c r="G11" s="95">
        <v>1.1699999999999999E-2</v>
      </c>
      <c r="I11" s="196" t="str">
        <f>IF($I$4=$A$52,"Encargos Sociais incidentes sobre a mão de obra","Administração Central")</f>
        <v>Administração Central</v>
      </c>
      <c r="J11" s="196"/>
      <c r="K11" s="196"/>
      <c r="L11" s="196"/>
      <c r="M11" s="98" t="str">
        <f>IF($I$4=$A$52,"K1","AC")</f>
        <v>AC</v>
      </c>
      <c r="N11" s="99">
        <v>3.7999999999999999E-2</v>
      </c>
      <c r="O11" s="100" t="s">
        <v>348</v>
      </c>
      <c r="P11" s="101">
        <f>VLOOKUP(CONCATENATE(I$4,"-",M11),$C$1:$G$42,3,FALSE)</f>
        <v>3.4300000000000004E-2</v>
      </c>
      <c r="Q11" s="101">
        <f>VLOOKUP(CONCATENATE(I$4,"-",M11),$C$1:$G$42,4,FALSE)</f>
        <v>4.9299999999999997E-2</v>
      </c>
      <c r="R11" s="101">
        <f>VLOOKUP(CONCATENATE(I$4,"-",M11),$C$1:$G$42,5,FALSE)</f>
        <v>6.7099999999999993E-2</v>
      </c>
      <c r="T11" s="195"/>
      <c r="U11" s="195"/>
      <c r="V11" s="97"/>
      <c r="W11" s="97"/>
      <c r="X11" s="97"/>
      <c r="Y11" s="97"/>
      <c r="Z11" s="97"/>
      <c r="AA11" s="97"/>
      <c r="AB11" s="97"/>
      <c r="AC11" s="97"/>
    </row>
    <row r="12" spans="1:29" ht="26.25" customHeight="1" x14ac:dyDescent="0.2">
      <c r="A12" s="93" t="str">
        <f>A11</f>
        <v>Construção de Redes de Abastecimento de Água, Coleta de Esgoto</v>
      </c>
      <c r="B12" s="94" t="s">
        <v>36</v>
      </c>
      <c r="C12" s="93" t="str">
        <f t="shared" si="0"/>
        <v>Construção de Redes de Abastecimento de Água, Coleta de Esgoto-L</v>
      </c>
      <c r="E12" s="95">
        <v>6.7400000000000002E-2</v>
      </c>
      <c r="F12" s="95">
        <v>8.0399999999999985E-2</v>
      </c>
      <c r="G12" s="95">
        <v>9.4E-2</v>
      </c>
      <c r="I12" s="196" t="str">
        <f>IF($I$4=$A$52,"Administração Central da empresa ou consultoria - overhead","Seguro e Garantia")</f>
        <v>Seguro e Garantia</v>
      </c>
      <c r="J12" s="196"/>
      <c r="K12" s="196"/>
      <c r="L12" s="196"/>
      <c r="M12" s="98" t="str">
        <f>IF($I$4=$A$52,"K2","SG")</f>
        <v>SG</v>
      </c>
      <c r="N12" s="99">
        <v>5.0000000000000001E-3</v>
      </c>
      <c r="O12" s="100" t="s">
        <v>348</v>
      </c>
      <c r="P12" s="101">
        <f>VLOOKUP(CONCATENATE(I$4,"-",M12),$C$1:$G$42,3,FALSE)</f>
        <v>2.8000000000000004E-3</v>
      </c>
      <c r="Q12" s="101">
        <f>VLOOKUP(CONCATENATE(I$4,"-",M12),$C$1:$G$42,4,FALSE)</f>
        <v>4.8999999999999998E-3</v>
      </c>
      <c r="R12" s="101">
        <f>VLOOKUP(CONCATENATE(I$4,"-",M12),$C$1:$G$42,5,FALSE)</f>
        <v>7.4999999999999997E-3</v>
      </c>
      <c r="T12" s="195"/>
      <c r="U12" s="195"/>
      <c r="V12" s="97"/>
      <c r="W12" s="97"/>
      <c r="X12" s="97"/>
      <c r="Y12" s="97"/>
      <c r="Z12" s="97"/>
      <c r="AA12" s="97"/>
      <c r="AB12" s="97"/>
      <c r="AC12" s="97"/>
    </row>
    <row r="13" spans="1:29" ht="26.25" customHeight="1" x14ac:dyDescent="0.2">
      <c r="A13" s="93" t="str">
        <f>A12</f>
        <v>Construção de Redes de Abastecimento de Água, Coleta de Esgoto</v>
      </c>
      <c r="B13" s="96" t="s">
        <v>336</v>
      </c>
      <c r="C13" s="93" t="str">
        <f t="shared" si="0"/>
        <v>Construção de Redes de Abastecimento de Água, Coleta de Esgoto-BDI PAD</v>
      </c>
      <c r="E13" s="95">
        <v>0.20760000000000001</v>
      </c>
      <c r="F13" s="95">
        <v>0.24179999999999999</v>
      </c>
      <c r="G13" s="95">
        <v>0.26440000000000002</v>
      </c>
      <c r="I13" s="196" t="str">
        <f>IF($I$4=$A$52,"","Risco")</f>
        <v>Risco</v>
      </c>
      <c r="J13" s="196"/>
      <c r="K13" s="196"/>
      <c r="L13" s="196"/>
      <c r="M13" s="98" t="str">
        <f>IF($I$4=$A$52,"","R")</f>
        <v>R</v>
      </c>
      <c r="N13" s="99">
        <v>8.9999999999999993E-3</v>
      </c>
      <c r="O13" s="100" t="s">
        <v>348</v>
      </c>
      <c r="P13" s="101">
        <f>VLOOKUP(CONCATENATE(I$4,"-",M13),$C$1:$G$42,3,FALSE)</f>
        <v>0.01</v>
      </c>
      <c r="Q13" s="101">
        <f>VLOOKUP(CONCATENATE(I$4,"-",M13),$C$1:$G$42,4,FALSE)</f>
        <v>1.3899999999999999E-2</v>
      </c>
      <c r="R13" s="101">
        <f>VLOOKUP(CONCATENATE(I$4,"-",M13),$C$1:$G$42,5,FALSE)</f>
        <v>1.7399999999999999E-2</v>
      </c>
      <c r="T13" s="195"/>
      <c r="U13" s="195"/>
      <c r="V13" s="97"/>
      <c r="W13" s="97"/>
      <c r="X13" s="97"/>
      <c r="Y13" s="97"/>
      <c r="Z13" s="97"/>
      <c r="AA13" s="97"/>
      <c r="AB13" s="97"/>
      <c r="AC13" s="97"/>
    </row>
    <row r="14" spans="1:29" ht="26.25" customHeight="1" x14ac:dyDescent="0.2">
      <c r="A14" s="93" t="s">
        <v>349</v>
      </c>
      <c r="B14" s="94" t="s">
        <v>332</v>
      </c>
      <c r="C14" s="93" t="str">
        <f t="shared" si="0"/>
        <v>Construção e Manutenção de Estações e Redes de Distribuição de Energia Elétrica-AC</v>
      </c>
      <c r="E14" s="95">
        <v>5.2900000000000003E-2</v>
      </c>
      <c r="F14" s="95">
        <v>5.9200000000000003E-2</v>
      </c>
      <c r="G14" s="95">
        <v>7.9299999999999995E-2</v>
      </c>
      <c r="I14" s="196" t="str">
        <f>IF($I$4=$A$52,"","Despesas Financeiras")</f>
        <v>Despesas Financeiras</v>
      </c>
      <c r="J14" s="196"/>
      <c r="K14" s="196"/>
      <c r="L14" s="196"/>
      <c r="M14" s="98" t="str">
        <f>IF($I$4=$A$52,"","DF")</f>
        <v>DF</v>
      </c>
      <c r="N14" s="99">
        <v>1.0999999999999999E-2</v>
      </c>
      <c r="O14" s="100" t="s">
        <v>348</v>
      </c>
      <c r="P14" s="101">
        <f>VLOOKUP(CONCATENATE(I$4,"-",M14),$C$1:$G$42,3,FALSE)</f>
        <v>9.3999999999999986E-3</v>
      </c>
      <c r="Q14" s="101">
        <f>VLOOKUP(CONCATENATE(I$4,"-",M14),$C$1:$G$42,4,FALSE)</f>
        <v>9.8999999999999991E-3</v>
      </c>
      <c r="R14" s="101">
        <f>VLOOKUP(CONCATENATE(I$4,"-",M14),$C$1:$G$42,5,FALSE)</f>
        <v>1.1699999999999999E-2</v>
      </c>
      <c r="T14" s="195"/>
      <c r="U14" s="195"/>
    </row>
    <row r="15" spans="1:29" ht="26.25" customHeight="1" x14ac:dyDescent="0.2">
      <c r="A15" s="93" t="str">
        <f>A14</f>
        <v>Construção e Manutenção de Estações e Redes de Distribuição de Energia Elétrica</v>
      </c>
      <c r="B15" s="94" t="s">
        <v>333</v>
      </c>
      <c r="C15" s="93" t="str">
        <f t="shared" si="0"/>
        <v>Construção e Manutenção de Estações e Redes de Distribuição de Energia Elétrica-SG</v>
      </c>
      <c r="E15" s="95">
        <v>2.5000000000000001E-3</v>
      </c>
      <c r="F15" s="95">
        <v>5.1000000000000004E-3</v>
      </c>
      <c r="G15" s="95">
        <v>5.6000000000000008E-3</v>
      </c>
      <c r="I15" s="196" t="str">
        <f>IF($I$4=$A$52,"Margem bruta da empresa de consultoria","Lucro")</f>
        <v>Lucro</v>
      </c>
      <c r="J15" s="196"/>
      <c r="K15" s="196"/>
      <c r="L15" s="196"/>
      <c r="M15" s="98" t="str">
        <f>IF($I$4=$A$52,"K3","L")</f>
        <v>L</v>
      </c>
      <c r="N15" s="99">
        <v>7.4999999999999997E-2</v>
      </c>
      <c r="O15" s="100" t="s">
        <v>348</v>
      </c>
      <c r="P15" s="101">
        <f>VLOOKUP(CONCATENATE(I$4,"-",M15),$C$1:$G$42,3,FALSE)</f>
        <v>6.7400000000000002E-2</v>
      </c>
      <c r="Q15" s="101">
        <f>VLOOKUP(CONCATENATE(I$4,"-",M15),$C$1:$G$42,4,FALSE)</f>
        <v>8.0399999999999985E-2</v>
      </c>
      <c r="R15" s="101">
        <f>VLOOKUP(CONCATENATE(I$4,"-",M15),$C$1:$G$42,5,FALSE)</f>
        <v>9.4E-2</v>
      </c>
      <c r="T15" s="195"/>
      <c r="U15" s="195"/>
    </row>
    <row r="16" spans="1:29" ht="26.25" customHeight="1" x14ac:dyDescent="0.2">
      <c r="A16" s="93" t="str">
        <f>A15</f>
        <v>Construção e Manutenção de Estações e Redes de Distribuição de Energia Elétrica</v>
      </c>
      <c r="B16" s="94" t="s">
        <v>334</v>
      </c>
      <c r="C16" s="93" t="str">
        <f t="shared" si="0"/>
        <v>Construção e Manutenção de Estações e Redes de Distribuição de Energia Elétrica-R</v>
      </c>
      <c r="E16" s="95">
        <v>0.01</v>
      </c>
      <c r="F16" s="95">
        <v>1.4800000000000001E-2</v>
      </c>
      <c r="G16" s="95">
        <v>1.9699999999999999E-2</v>
      </c>
      <c r="I16" s="197" t="s">
        <v>350</v>
      </c>
      <c r="J16" s="197"/>
      <c r="K16" s="197"/>
      <c r="L16" s="197"/>
      <c r="M16" s="98" t="s">
        <v>351</v>
      </c>
      <c r="N16" s="99">
        <v>3.6499999999999998E-2</v>
      </c>
      <c r="O16" s="100" t="s">
        <v>348</v>
      </c>
      <c r="P16" s="101">
        <v>3.6499999999999998E-2</v>
      </c>
      <c r="Q16" s="101">
        <v>3.6499999999999998E-2</v>
      </c>
      <c r="R16" s="101">
        <v>3.6499999999999998E-2</v>
      </c>
      <c r="T16" s="195"/>
      <c r="U16" s="195"/>
    </row>
    <row r="17" spans="1:31" ht="26.25" customHeight="1" x14ac:dyDescent="0.2">
      <c r="A17" s="93" t="str">
        <f>A16</f>
        <v>Construção e Manutenção de Estações e Redes de Distribuição de Energia Elétrica</v>
      </c>
      <c r="B17" s="94" t="s">
        <v>335</v>
      </c>
      <c r="C17" s="93" t="str">
        <f t="shared" si="0"/>
        <v>Construção e Manutenção de Estações e Redes de Distribuição de Energia Elétrica-DF</v>
      </c>
      <c r="E17" s="95">
        <v>1.01E-2</v>
      </c>
      <c r="F17" s="95">
        <v>1.0700000000000001E-2</v>
      </c>
      <c r="G17" s="95">
        <v>1.11E-2</v>
      </c>
      <c r="I17" s="196" t="s">
        <v>352</v>
      </c>
      <c r="J17" s="196"/>
      <c r="K17" s="196"/>
      <c r="L17" s="196"/>
      <c r="M17" s="98" t="s">
        <v>353</v>
      </c>
      <c r="N17" s="101">
        <f>IF($I$4&lt;&gt;$A$51,Q7*Q6,0)</f>
        <v>0.03</v>
      </c>
      <c r="O17" s="100" t="s">
        <v>348</v>
      </c>
      <c r="P17" s="101">
        <v>0</v>
      </c>
      <c r="Q17" s="101">
        <v>2.5000000000000001E-2</v>
      </c>
      <c r="R17" s="101">
        <v>0.05</v>
      </c>
      <c r="T17" s="195"/>
      <c r="U17" s="195"/>
    </row>
    <row r="18" spans="1:31" ht="26.25" customHeight="1" x14ac:dyDescent="0.2">
      <c r="A18" s="93" t="str">
        <f>A17</f>
        <v>Construção e Manutenção de Estações e Redes de Distribuição de Energia Elétrica</v>
      </c>
      <c r="B18" s="94" t="s">
        <v>36</v>
      </c>
      <c r="C18" s="93" t="str">
        <f t="shared" si="0"/>
        <v>Construção e Manutenção de Estações e Redes de Distribuição de Energia Elétrica-L</v>
      </c>
      <c r="E18" s="95">
        <v>0.08</v>
      </c>
      <c r="F18" s="95">
        <v>8.3100000000000007E-2</v>
      </c>
      <c r="G18" s="95">
        <v>9.5100000000000004E-2</v>
      </c>
      <c r="I18" s="196" t="s">
        <v>354</v>
      </c>
      <c r="J18" s="196"/>
      <c r="K18" s="196"/>
      <c r="L18" s="196"/>
      <c r="M18" s="98" t="s">
        <v>355</v>
      </c>
      <c r="N18" s="101">
        <f>IF(AND($I$4&lt;&gt;$A$51,Q4="Sim"),4.5%,0%)</f>
        <v>4.4999999999999998E-2</v>
      </c>
      <c r="O18" s="100" t="str">
        <f>IF(AND(N18&gt;=P18, N18&lt;=R18), "OK", "Não OK")</f>
        <v>OK</v>
      </c>
      <c r="P18" s="102">
        <v>0</v>
      </c>
      <c r="Q18" s="102">
        <v>4.4999999999999998E-2</v>
      </c>
      <c r="R18" s="102">
        <v>4.4999999999999998E-2</v>
      </c>
    </row>
    <row r="19" spans="1:31" ht="30.75" customHeight="1" x14ac:dyDescent="0.25">
      <c r="A19" s="93" t="str">
        <f>A18</f>
        <v>Construção e Manutenção de Estações e Redes de Distribuição de Energia Elétrica</v>
      </c>
      <c r="B19" s="96" t="s">
        <v>336</v>
      </c>
      <c r="C19" s="93" t="str">
        <f t="shared" si="0"/>
        <v>Construção e Manutenção de Estações e Redes de Distribuição de Energia Elétrica-BDI PAD</v>
      </c>
      <c r="E19" s="95">
        <v>0.24</v>
      </c>
      <c r="F19" s="95">
        <v>0.25840000000000002</v>
      </c>
      <c r="G19" s="95">
        <v>0.27860000000000001</v>
      </c>
      <c r="I19" s="196" t="s">
        <v>356</v>
      </c>
      <c r="J19" s="196"/>
      <c r="K19" s="196"/>
      <c r="L19" s="196"/>
      <c r="M19" s="103" t="s">
        <v>336</v>
      </c>
      <c r="N19" s="101">
        <f>IF($I$4=$A$51,0,ROUND((((1+N11+N12+N13)*(1+N14)*(1+N15)/(1-(N16+N17)))-1),4))</f>
        <v>0.2248</v>
      </c>
      <c r="O19" s="104" t="str">
        <f>IF(OR($I$4=$A$52,$I$4=$A$51,AND(N19&gt;=P19, N19&lt;=R19)), "OK", "FORA DO INTERVALO")</f>
        <v>OK</v>
      </c>
      <c r="P19" s="101">
        <f>IF($I$4=$A$51,0,VLOOKUP(CONCATENATE($I$4,"-",$M19),$C$1:$G$42,3,FALSE))</f>
        <v>0.20760000000000001</v>
      </c>
      <c r="Q19" s="101">
        <f>IF($I$4=$A$51,0,VLOOKUP(CONCATENATE($I$4,"-",$M19),$C$1:$G$42,4,FALSE))</f>
        <v>0.24179999999999999</v>
      </c>
      <c r="R19" s="101">
        <f>IF($I$4=$A$51,0,VLOOKUP(CONCATENATE($I$4,"-",$M19),$C$1:$G$42,5,FALSE))</f>
        <v>0.26440000000000002</v>
      </c>
      <c r="T19" s="105"/>
      <c r="V19" s="97"/>
      <c r="W19" s="97"/>
      <c r="X19" s="97"/>
      <c r="Y19" s="97"/>
      <c r="Z19" s="97"/>
      <c r="AA19" s="97"/>
      <c r="AB19" s="97"/>
      <c r="AC19" s="97"/>
      <c r="AD19" s="97"/>
      <c r="AE19" s="97"/>
    </row>
    <row r="20" spans="1:31" ht="30" customHeight="1" x14ac:dyDescent="0.25">
      <c r="A20" s="93" t="s">
        <v>357</v>
      </c>
      <c r="B20" s="94" t="s">
        <v>332</v>
      </c>
      <c r="C20" s="93" t="str">
        <f t="shared" si="0"/>
        <v>Obras Portuárias, Marítimas e Fluviais-AC</v>
      </c>
      <c r="E20" s="95">
        <v>0.04</v>
      </c>
      <c r="F20" s="95">
        <v>5.5199999999999999E-2</v>
      </c>
      <c r="G20" s="95">
        <v>7.85E-2</v>
      </c>
      <c r="I20" s="199" t="s">
        <v>358</v>
      </c>
      <c r="J20" s="199"/>
      <c r="K20" s="199"/>
      <c r="L20" s="199"/>
      <c r="M20" s="106" t="s">
        <v>359</v>
      </c>
      <c r="N20" s="107">
        <f>IF($I$4=$A$51,0,ROUND((((1+N11+N12+N13)*(1+N14)*(1+N15)/(1-(N16+N17+N18)))-1),4))</f>
        <v>0.2868</v>
      </c>
      <c r="O20" s="108" t="str">
        <f>IF(Q4&lt;&gt;"Sim","",O19)</f>
        <v>OK</v>
      </c>
      <c r="P20" s="200"/>
      <c r="Q20" s="200"/>
      <c r="R20" s="200"/>
      <c r="T20" s="105"/>
      <c r="V20" s="109" t="b">
        <f>AND(COUNTA(N11:N16)=6,O19&lt;&gt;"ok",NOT(V22))</f>
        <v>0</v>
      </c>
      <c r="W20" s="93" t="s">
        <v>360</v>
      </c>
    </row>
    <row r="21" spans="1:31" ht="7.5" customHeight="1" x14ac:dyDescent="0.2">
      <c r="A21" s="93" t="str">
        <f>A20</f>
        <v>Obras Portuárias, Marítimas e Fluviais</v>
      </c>
      <c r="B21" s="94" t="s">
        <v>333</v>
      </c>
      <c r="C21" s="93" t="str">
        <f t="shared" si="0"/>
        <v>Obras Portuárias, Marítimas e Fluviais-SG</v>
      </c>
      <c r="E21" s="95">
        <v>8.1000000000000013E-3</v>
      </c>
      <c r="F21" s="95">
        <v>1.2199999999999999E-2</v>
      </c>
      <c r="G21" s="95">
        <v>1.9900000000000001E-2</v>
      </c>
      <c r="I21" s="112"/>
      <c r="J21" s="112"/>
      <c r="K21" s="112"/>
      <c r="L21" s="112"/>
      <c r="M21" s="112"/>
      <c r="N21" s="112"/>
      <c r="O21" s="112"/>
      <c r="P21" s="112"/>
      <c r="Q21" s="112"/>
      <c r="R21" s="112"/>
      <c r="V21" s="109"/>
    </row>
    <row r="22" spans="1:31" ht="21.75" customHeight="1" x14ac:dyDescent="0.2">
      <c r="A22" s="93" t="str">
        <f>A21</f>
        <v>Obras Portuárias, Marítimas e Fluviais</v>
      </c>
      <c r="B22" s="94" t="s">
        <v>334</v>
      </c>
      <c r="C22" s="93" t="str">
        <f t="shared" si="0"/>
        <v>Obras Portuárias, Marítimas e Fluviais-R</v>
      </c>
      <c r="E22" s="95">
        <v>1.46E-2</v>
      </c>
      <c r="F22" s="95">
        <v>2.3199999999999998E-2</v>
      </c>
      <c r="G22" s="95">
        <v>3.1600000000000003E-2</v>
      </c>
      <c r="I22" s="120" t="str">
        <f>IF(V22,"X","")</f>
        <v/>
      </c>
      <c r="J22" s="201" t="s">
        <v>361</v>
      </c>
      <c r="K22" s="201"/>
      <c r="L22" s="201"/>
      <c r="M22" s="201"/>
      <c r="N22" s="201"/>
      <c r="O22" s="201"/>
      <c r="P22" s="201"/>
      <c r="Q22" s="201"/>
      <c r="R22" s="201"/>
      <c r="V22" s="109" t="b">
        <v>0</v>
      </c>
      <c r="W22" s="93" t="s">
        <v>362</v>
      </c>
    </row>
    <row r="23" spans="1:31" ht="7.5" customHeight="1" x14ac:dyDescent="0.2">
      <c r="B23" s="94"/>
      <c r="E23" s="95"/>
      <c r="F23" s="95"/>
      <c r="G23" s="95"/>
      <c r="I23" s="112"/>
      <c r="J23" s="112"/>
      <c r="K23" s="112"/>
      <c r="L23" s="112"/>
      <c r="M23" s="112"/>
      <c r="N23" s="112"/>
      <c r="O23" s="112"/>
      <c r="P23" s="112"/>
      <c r="Q23" s="112"/>
      <c r="R23" s="112"/>
      <c r="V23" s="109"/>
    </row>
    <row r="24" spans="1:31" ht="18.75" customHeight="1" x14ac:dyDescent="0.2">
      <c r="B24" s="94"/>
      <c r="E24" s="95"/>
      <c r="F24" s="95"/>
      <c r="G24" s="95"/>
      <c r="I24" s="202" t="s">
        <v>363</v>
      </c>
      <c r="J24" s="202"/>
      <c r="K24" s="202"/>
      <c r="L24" s="202"/>
      <c r="M24" s="202"/>
      <c r="N24" s="202"/>
      <c r="O24" s="202"/>
      <c r="P24" s="202"/>
      <c r="Q24" s="202"/>
      <c r="R24" s="202"/>
    </row>
    <row r="25" spans="1:31" ht="30" customHeight="1" x14ac:dyDescent="0.25">
      <c r="A25" s="93" t="str">
        <f>A22</f>
        <v>Obras Portuárias, Marítimas e Fluviais</v>
      </c>
      <c r="B25" s="94" t="s">
        <v>335</v>
      </c>
      <c r="C25" s="93" t="str">
        <f t="shared" si="0"/>
        <v>Obras Portuárias, Marítimas e Fluviais-DF</v>
      </c>
      <c r="E25" s="95">
        <v>9.3999999999999986E-3</v>
      </c>
      <c r="F25" s="95">
        <v>1.0200000000000001E-2</v>
      </c>
      <c r="G25" s="95">
        <v>1.3300000000000001E-2</v>
      </c>
      <c r="I25" s="121"/>
      <c r="J25" s="121"/>
      <c r="K25" s="121"/>
      <c r="L25" s="203" t="str">
        <f>IF(Q4="Sim","BDI.DES =","BDI.PAD =")</f>
        <v>BDI.DES =</v>
      </c>
      <c r="M25" s="204" t="str">
        <f>IF($I$4=$A$52,"(1+K1+K2)*(1+K3)","(1+AC + S + R + G)*(1 + DF)*(1+L)")</f>
        <v>(1+AC + S + R + G)*(1 + DF)*(1+L)</v>
      </c>
      <c r="N25" s="204"/>
      <c r="O25" s="204"/>
      <c r="P25" s="205" t="s">
        <v>364</v>
      </c>
      <c r="Q25" s="121"/>
      <c r="R25" s="121"/>
    </row>
    <row r="26" spans="1:31" ht="27" customHeight="1" x14ac:dyDescent="0.2">
      <c r="A26" s="93" t="str">
        <f>A25</f>
        <v>Obras Portuárias, Marítimas e Fluviais</v>
      </c>
      <c r="B26" s="94" t="s">
        <v>36</v>
      </c>
      <c r="C26" s="93" t="str">
        <f t="shared" si="0"/>
        <v>Obras Portuárias, Marítimas e Fluviais-L</v>
      </c>
      <c r="E26" s="95">
        <v>7.1399999999999991E-2</v>
      </c>
      <c r="F26" s="95">
        <v>8.4000000000000005E-2</v>
      </c>
      <c r="G26" s="95">
        <v>0.1043</v>
      </c>
      <c r="I26" s="121"/>
      <c r="J26" s="121"/>
      <c r="K26" s="121"/>
      <c r="L26" s="203"/>
      <c r="M26" s="207" t="str">
        <f>IF(Q4="Sim","(1-CP-ISS-CRPB)","(1-CP-ISS)")</f>
        <v>(1-CP-ISS-CRPB)</v>
      </c>
      <c r="N26" s="207"/>
      <c r="O26" s="207"/>
      <c r="P26" s="206"/>
      <c r="Q26" s="121"/>
      <c r="R26" s="121"/>
    </row>
    <row r="27" spans="1:31" ht="7.5" customHeight="1" x14ac:dyDescent="0.2">
      <c r="A27" s="93" t="str">
        <f>A26</f>
        <v>Obras Portuárias, Marítimas e Fluviais</v>
      </c>
      <c r="B27" s="96" t="s">
        <v>336</v>
      </c>
      <c r="C27" s="93" t="str">
        <f t="shared" si="0"/>
        <v>Obras Portuárias, Marítimas e Fluviais-BDI PAD</v>
      </c>
      <c r="E27" s="95">
        <v>0.22800000000000001</v>
      </c>
      <c r="F27" s="95">
        <v>0.27479999999999999</v>
      </c>
      <c r="G27" s="95">
        <v>0.3095</v>
      </c>
      <c r="I27" s="122"/>
      <c r="J27" s="122"/>
      <c r="K27" s="122"/>
      <c r="L27" s="122"/>
      <c r="M27" s="122"/>
      <c r="N27" s="122"/>
      <c r="O27" s="122"/>
      <c r="P27" s="122"/>
      <c r="Q27" s="122"/>
      <c r="R27" s="122"/>
    </row>
    <row r="28" spans="1:31" ht="45" customHeight="1" x14ac:dyDescent="0.2">
      <c r="B28" s="96"/>
      <c r="E28" s="95"/>
      <c r="F28" s="95"/>
      <c r="G28" s="95"/>
      <c r="I28" s="198" t="str">
        <f>CONCATENATE("Declaro para os devidos fins que, conforme legislação tributária municipal, a base de cálculo para ",I4,", é de ",Q6*100,"%, com a respectiva alíquota de ",Q7*100,"%.")</f>
        <v>Declaro para os devidos fins que, conforme legislação tributária municipal, a base de cálculo para Construção de Redes de Abastecimento de Água, Coleta de Esgoto, é de 100%, com a respectiva alíquota de 3%.</v>
      </c>
      <c r="J28" s="198"/>
      <c r="K28" s="198"/>
      <c r="L28" s="198"/>
      <c r="M28" s="198"/>
      <c r="N28" s="198"/>
      <c r="O28" s="198"/>
      <c r="P28" s="198"/>
      <c r="Q28" s="198"/>
      <c r="R28" s="198"/>
    </row>
    <row r="29" spans="1:31" ht="11.25" customHeight="1" x14ac:dyDescent="0.2">
      <c r="B29" s="96"/>
      <c r="E29" s="95"/>
      <c r="F29" s="95"/>
      <c r="G29" s="95"/>
      <c r="I29" s="112"/>
      <c r="J29" s="112"/>
      <c r="K29" s="112"/>
      <c r="L29" s="112"/>
      <c r="M29" s="112"/>
      <c r="N29" s="112"/>
      <c r="O29" s="112"/>
      <c r="P29" s="112"/>
      <c r="Q29" s="112"/>
      <c r="R29" s="112"/>
    </row>
    <row r="30" spans="1:31" ht="52.5" customHeight="1" x14ac:dyDescent="0.2">
      <c r="B30" s="96"/>
      <c r="E30" s="95"/>
      <c r="F30" s="95"/>
      <c r="G30" s="95"/>
      <c r="I30" s="198" t="str">
        <f>CONCATENATE("Declaro para os devidos fins que o regime de Contribuição Previdenciária sobre a Receita Bruta adotado para elaboração do orçamento foi ",IF(Q4="Sim","COM","SEM")," Desoneração, e que esta é a alternativa mais adequada para a Administração Pública.")</f>
        <v>Declaro para os devidos fins que o regime de Contribuição Previdenciária sobre a Receita Bruta adotado para elaboração do orçamento foi COM Desoneração, e que esta é a alternativa mais adequada para a Administração Pública.</v>
      </c>
      <c r="J30" s="198"/>
      <c r="K30" s="198"/>
      <c r="L30" s="198"/>
      <c r="M30" s="198"/>
      <c r="N30" s="198"/>
      <c r="O30" s="198"/>
      <c r="P30" s="198"/>
      <c r="Q30" s="198"/>
      <c r="R30" s="198"/>
    </row>
    <row r="31" spans="1:31" ht="18" customHeight="1" x14ac:dyDescent="0.2">
      <c r="A31" s="93" t="s">
        <v>365</v>
      </c>
      <c r="B31" s="94" t="s">
        <v>332</v>
      </c>
      <c r="C31" s="93" t="str">
        <f t="shared" si="0"/>
        <v>Fornecimento de Materiais e Equipamentos (aquisição indireta - em conjunto com licitação de obras)-AC</v>
      </c>
      <c r="E31" s="95">
        <v>1.4999999999999999E-2</v>
      </c>
      <c r="F31" s="95">
        <v>3.4500000000000003E-2</v>
      </c>
      <c r="G31" s="95">
        <v>4.4900000000000002E-2</v>
      </c>
      <c r="I31" s="112"/>
      <c r="J31" s="112"/>
      <c r="K31" s="112"/>
      <c r="L31" s="112"/>
      <c r="M31" s="112"/>
      <c r="N31" s="112"/>
      <c r="O31" s="112"/>
      <c r="P31" s="112"/>
      <c r="Q31" s="112"/>
      <c r="R31" s="112"/>
    </row>
    <row r="32" spans="1:31" ht="12.75" x14ac:dyDescent="0.2">
      <c r="A32" s="93" t="str">
        <f>A31</f>
        <v>Fornecimento de Materiais e Equipamentos (aquisição indireta - em conjunto com licitação de obras)</v>
      </c>
      <c r="B32" s="94" t="s">
        <v>333</v>
      </c>
      <c r="C32" s="93" t="str">
        <f t="shared" si="0"/>
        <v>Fornecimento de Materiais e Equipamentos (aquisição indireta - em conjunto com licitação de obras)-SG</v>
      </c>
      <c r="E32" s="95">
        <v>3.0000000000000001E-3</v>
      </c>
      <c r="F32" s="95">
        <v>4.7999999999999996E-3</v>
      </c>
      <c r="G32" s="95">
        <v>8.199999999999999E-3</v>
      </c>
      <c r="I32" s="112" t="s">
        <v>366</v>
      </c>
      <c r="J32" s="112"/>
      <c r="K32" s="112"/>
      <c r="L32" s="112"/>
      <c r="M32" s="112"/>
      <c r="N32" s="112"/>
      <c r="O32" s="112"/>
      <c r="P32" s="112"/>
      <c r="Q32" s="112"/>
      <c r="R32" s="112"/>
    </row>
    <row r="33" spans="1:18" ht="42.75" customHeight="1" x14ac:dyDescent="0.2">
      <c r="A33" s="93" t="str">
        <f>A32</f>
        <v>Fornecimento de Materiais e Equipamentos (aquisição indireta - em conjunto com licitação de obras)</v>
      </c>
      <c r="B33" s="94" t="s">
        <v>334</v>
      </c>
      <c r="C33" s="93" t="str">
        <f t="shared" si="0"/>
        <v>Fornecimento de Materiais e Equipamentos (aquisição indireta - em conjunto com licitação de obras)-R</v>
      </c>
      <c r="E33" s="95">
        <v>5.6000000000000008E-3</v>
      </c>
      <c r="F33" s="95">
        <v>8.5000000000000006E-3</v>
      </c>
      <c r="G33" s="95">
        <v>8.8999999999999999E-3</v>
      </c>
      <c r="I33" s="208"/>
      <c r="J33" s="209"/>
      <c r="K33" s="209"/>
      <c r="L33" s="209"/>
      <c r="M33" s="209"/>
      <c r="N33" s="209"/>
      <c r="O33" s="209"/>
      <c r="P33" s="209"/>
      <c r="Q33" s="209"/>
      <c r="R33" s="210"/>
    </row>
    <row r="34" spans="1:18" ht="16.5" customHeight="1" x14ac:dyDescent="0.2">
      <c r="A34" s="93" t="str">
        <f>A33</f>
        <v>Fornecimento de Materiais e Equipamentos (aquisição indireta - em conjunto com licitação de obras)</v>
      </c>
      <c r="B34" s="94" t="s">
        <v>335</v>
      </c>
      <c r="C34" s="93" t="str">
        <f t="shared" si="0"/>
        <v>Fornecimento de Materiais e Equipamentos (aquisição indireta - em conjunto com licitação de obras)-DF</v>
      </c>
      <c r="E34" s="95">
        <v>8.5000000000000006E-3</v>
      </c>
      <c r="F34" s="95">
        <v>8.5000000000000006E-3</v>
      </c>
      <c r="G34" s="95">
        <v>1.11E-2</v>
      </c>
      <c r="I34" s="112"/>
      <c r="J34" s="112"/>
      <c r="K34" s="112"/>
      <c r="L34" s="112"/>
      <c r="M34" s="112"/>
      <c r="N34" s="112"/>
      <c r="O34" s="112"/>
      <c r="P34" s="112"/>
      <c r="Q34" s="112"/>
      <c r="R34" s="112"/>
    </row>
    <row r="35" spans="1:18" ht="12.75" x14ac:dyDescent="0.2">
      <c r="A35" s="93" t="str">
        <f>A34</f>
        <v>Fornecimento de Materiais e Equipamentos (aquisição indireta - em conjunto com licitação de obras)</v>
      </c>
      <c r="B35" s="94" t="s">
        <v>36</v>
      </c>
      <c r="C35" s="93" t="str">
        <f t="shared" si="0"/>
        <v>Fornecimento de Materiais e Equipamentos (aquisição indireta - em conjunto com licitação de obras)-L</v>
      </c>
      <c r="E35" s="95">
        <v>3.5000000000000003E-2</v>
      </c>
      <c r="F35" s="95">
        <v>5.1100000000000007E-2</v>
      </c>
      <c r="G35" s="95">
        <v>6.2199999999999998E-2</v>
      </c>
      <c r="I35" s="211" t="str">
        <f>[3]PO!K202</f>
        <v>Cordeirópolis / SP</v>
      </c>
      <c r="J35" s="211"/>
      <c r="K35" s="211"/>
      <c r="L35" s="211"/>
      <c r="M35" s="112"/>
      <c r="N35" s="112"/>
      <c r="O35" s="212">
        <f>[3]PO!K205</f>
        <v>43566</v>
      </c>
      <c r="P35" s="212"/>
      <c r="Q35" s="212"/>
      <c r="R35" s="212"/>
    </row>
    <row r="36" spans="1:18" ht="15" customHeight="1" x14ac:dyDescent="0.2">
      <c r="A36" s="93" t="str">
        <f>A35</f>
        <v>Fornecimento de Materiais e Equipamentos (aquisição indireta - em conjunto com licitação de obras)</v>
      </c>
      <c r="B36" s="96" t="s">
        <v>336</v>
      </c>
      <c r="C36" s="93" t="str">
        <f t="shared" si="0"/>
        <v>Fornecimento de Materiais e Equipamentos (aquisição indireta - em conjunto com licitação de obras)-BDI PAD</v>
      </c>
      <c r="E36" s="95">
        <v>0.111</v>
      </c>
      <c r="F36" s="95">
        <v>0.14019999999999999</v>
      </c>
      <c r="G36" s="95">
        <v>0.16800000000000001</v>
      </c>
      <c r="I36" s="213" t="s">
        <v>367</v>
      </c>
      <c r="J36" s="213"/>
      <c r="K36" s="213"/>
      <c r="L36" s="213"/>
      <c r="M36" s="112"/>
      <c r="N36" s="113"/>
      <c r="O36" s="114" t="s">
        <v>368</v>
      </c>
      <c r="P36" s="115"/>
      <c r="Q36" s="115"/>
      <c r="R36" s="115"/>
    </row>
    <row r="37" spans="1:18" ht="12.75" x14ac:dyDescent="0.2">
      <c r="A37" s="93" t="s">
        <v>369</v>
      </c>
      <c r="B37" s="94" t="s">
        <v>370</v>
      </c>
      <c r="C37" s="93" t="str">
        <f t="shared" si="0"/>
        <v>Estudos e Projetos, Planos e Gerenciamento e outros correlatos-K1</v>
      </c>
      <c r="E37" s="95" t="s">
        <v>348</v>
      </c>
      <c r="F37" s="95" t="s">
        <v>348</v>
      </c>
      <c r="G37" s="95" t="s">
        <v>348</v>
      </c>
      <c r="I37" s="112"/>
      <c r="J37" s="112"/>
      <c r="K37" s="112"/>
      <c r="L37" s="112"/>
      <c r="M37" s="112"/>
      <c r="N37" s="112"/>
      <c r="O37" s="112"/>
      <c r="P37" s="112"/>
      <c r="Q37" s="112"/>
      <c r="R37" s="112"/>
    </row>
    <row r="38" spans="1:18" ht="30" customHeight="1" x14ac:dyDescent="0.2">
      <c r="A38" s="93" t="str">
        <f>A37</f>
        <v>Estudos e Projetos, Planos e Gerenciamento e outros correlatos</v>
      </c>
      <c r="B38" s="94" t="s">
        <v>371</v>
      </c>
      <c r="C38" s="93" t="str">
        <f t="shared" si="0"/>
        <v>Estudos e Projetos, Planos e Gerenciamento e outros correlatos-K2</v>
      </c>
      <c r="E38" s="95" t="s">
        <v>348</v>
      </c>
      <c r="F38" s="95">
        <v>0.2</v>
      </c>
      <c r="G38" s="95" t="s">
        <v>348</v>
      </c>
      <c r="I38" s="214"/>
      <c r="J38" s="214"/>
      <c r="K38" s="214"/>
      <c r="L38" s="214"/>
      <c r="M38" s="116"/>
      <c r="N38" s="116"/>
      <c r="O38" s="214"/>
      <c r="P38" s="214"/>
      <c r="Q38" s="214"/>
      <c r="R38" s="214"/>
    </row>
    <row r="39" spans="1:18" ht="12.75" x14ac:dyDescent="0.2">
      <c r="A39" s="93" t="str">
        <f>A38</f>
        <v>Estudos e Projetos, Planos e Gerenciamento e outros correlatos</v>
      </c>
      <c r="B39" s="94" t="s">
        <v>312</v>
      </c>
      <c r="C39" s="93" t="str">
        <f t="shared" si="0"/>
        <v>Estudos e Projetos, Planos e Gerenciamento e outros correlatos-</v>
      </c>
      <c r="E39" s="95" t="s">
        <v>348</v>
      </c>
      <c r="F39" s="95" t="s">
        <v>348</v>
      </c>
      <c r="G39" s="95" t="s">
        <v>348</v>
      </c>
      <c r="I39" s="216" t="s">
        <v>372</v>
      </c>
      <c r="J39" s="216"/>
      <c r="K39" s="216"/>
      <c r="L39" s="216"/>
      <c r="M39" s="117"/>
      <c r="N39" s="117"/>
      <c r="O39" s="216" t="s">
        <v>373</v>
      </c>
      <c r="P39" s="216"/>
      <c r="Q39" s="216"/>
      <c r="R39" s="216"/>
    </row>
    <row r="40" spans="1:18" ht="14.25" x14ac:dyDescent="0.2">
      <c r="A40" s="93" t="str">
        <f>A39</f>
        <v>Estudos e Projetos, Planos e Gerenciamento e outros correlatos</v>
      </c>
      <c r="B40" s="94" t="s">
        <v>312</v>
      </c>
      <c r="C40" s="93" t="str">
        <f t="shared" si="0"/>
        <v>Estudos e Projetos, Planos e Gerenciamento e outros correlatos-</v>
      </c>
      <c r="E40" s="95" t="s">
        <v>348</v>
      </c>
      <c r="F40" s="95" t="s">
        <v>348</v>
      </c>
      <c r="G40" s="95" t="s">
        <v>348</v>
      </c>
      <c r="I40" s="118" t="s">
        <v>374</v>
      </c>
      <c r="J40" s="215" t="str">
        <f>[3]DADOS!B54</f>
        <v>Alexandre Rogério Gaino</v>
      </c>
      <c r="K40" s="215"/>
      <c r="L40" s="215"/>
      <c r="M40" s="119"/>
      <c r="N40" s="119"/>
      <c r="O40" s="118" t="s">
        <v>374</v>
      </c>
      <c r="P40" s="217"/>
      <c r="Q40" s="217"/>
      <c r="R40" s="217"/>
    </row>
    <row r="41" spans="1:18" ht="14.25" x14ac:dyDescent="0.2">
      <c r="A41" s="93" t="str">
        <f>A40</f>
        <v>Estudos e Projetos, Planos e Gerenciamento e outros correlatos</v>
      </c>
      <c r="B41" s="94" t="s">
        <v>375</v>
      </c>
      <c r="C41" s="93" t="str">
        <f t="shared" si="0"/>
        <v>Estudos e Projetos, Planos e Gerenciamento e outros correlatos-K3</v>
      </c>
      <c r="E41" s="95" t="s">
        <v>348</v>
      </c>
      <c r="F41" s="95">
        <v>0.12</v>
      </c>
      <c r="G41" s="95" t="s">
        <v>348</v>
      </c>
      <c r="I41" s="118" t="s">
        <v>376</v>
      </c>
      <c r="J41" s="215" t="str">
        <f>[3]DADOS!B55</f>
        <v>Engenheiro Civil</v>
      </c>
      <c r="K41" s="215"/>
      <c r="L41" s="215"/>
      <c r="M41" s="119"/>
      <c r="N41" s="119"/>
      <c r="O41" s="118" t="s">
        <v>377</v>
      </c>
      <c r="P41" s="217"/>
      <c r="Q41" s="217"/>
      <c r="R41" s="217"/>
    </row>
    <row r="42" spans="1:18" ht="14.25" x14ac:dyDescent="0.2">
      <c r="A42" s="93" t="str">
        <f>A41</f>
        <v>Estudos e Projetos, Planos e Gerenciamento e outros correlatos</v>
      </c>
      <c r="B42" s="96" t="s">
        <v>336</v>
      </c>
      <c r="C42" s="93" t="str">
        <f t="shared" si="0"/>
        <v>Estudos e Projetos, Planos e Gerenciamento e outros correlatos-BDI PAD</v>
      </c>
      <c r="E42" s="95" t="s">
        <v>348</v>
      </c>
      <c r="F42" s="95" t="s">
        <v>348</v>
      </c>
      <c r="G42" s="95" t="s">
        <v>348</v>
      </c>
      <c r="I42" s="118" t="str">
        <f>[3]DADOS!A56</f>
        <v>CREA/CAU:</v>
      </c>
      <c r="J42" s="215" t="str">
        <f>[3]DADOS!B56</f>
        <v>5060435411</v>
      </c>
      <c r="K42" s="215"/>
      <c r="L42" s="215"/>
      <c r="M42" s="119"/>
      <c r="N42" s="119"/>
      <c r="O42" s="119"/>
      <c r="P42" s="119"/>
      <c r="Q42" s="119"/>
      <c r="R42" s="119"/>
    </row>
    <row r="43" spans="1:18" ht="12.75" x14ac:dyDescent="0.2">
      <c r="I43" s="118"/>
      <c r="J43" s="215"/>
      <c r="K43" s="215"/>
      <c r="L43" s="215"/>
      <c r="M43" s="112"/>
      <c r="N43" s="112"/>
      <c r="O43" s="112"/>
      <c r="P43" s="112"/>
      <c r="Q43" s="112"/>
      <c r="R43" s="112"/>
    </row>
    <row r="44" spans="1:18" ht="12.75" x14ac:dyDescent="0.2"/>
    <row r="45" spans="1:18" ht="12.75" hidden="1" x14ac:dyDescent="0.2">
      <c r="A45" s="93" t="s">
        <v>331</v>
      </c>
    </row>
    <row r="46" spans="1:18" ht="12.75" hidden="1" x14ac:dyDescent="0.2">
      <c r="A46" s="93" t="s">
        <v>337</v>
      </c>
    </row>
    <row r="47" spans="1:18" ht="12.75" hidden="1" x14ac:dyDescent="0.2">
      <c r="A47" s="93" t="s">
        <v>341</v>
      </c>
    </row>
    <row r="48" spans="1:18" ht="12.75" hidden="1" x14ac:dyDescent="0.2">
      <c r="A48" s="93" t="s">
        <v>349</v>
      </c>
    </row>
    <row r="49" spans="1:7" ht="12.75" hidden="1" x14ac:dyDescent="0.2">
      <c r="A49" s="93" t="s">
        <v>357</v>
      </c>
    </row>
    <row r="50" spans="1:7" ht="12.75" hidden="1" x14ac:dyDescent="0.2">
      <c r="A50" s="93" t="s">
        <v>365</v>
      </c>
    </row>
    <row r="51" spans="1:7" ht="12.75" hidden="1" x14ac:dyDescent="0.2">
      <c r="A51" s="93" t="s">
        <v>378</v>
      </c>
    </row>
    <row r="52" spans="1:7" ht="12.75" hidden="1" x14ac:dyDescent="0.2">
      <c r="A52" s="93" t="s">
        <v>369</v>
      </c>
    </row>
    <row r="53" spans="1:7" ht="14.25" hidden="1" x14ac:dyDescent="0.2">
      <c r="A53" s="111"/>
      <c r="B53" s="110"/>
      <c r="C53" s="110"/>
      <c r="D53" s="110"/>
      <c r="E53" s="110"/>
      <c r="F53" s="110"/>
      <c r="G53" s="110"/>
    </row>
    <row r="54" spans="1:7" ht="12.75" customHeight="1" x14ac:dyDescent="0.2"/>
    <row r="55" spans="1:7" ht="12.75" customHeight="1" x14ac:dyDescent="0.2"/>
    <row r="56" spans="1:7" ht="12.75" customHeight="1" x14ac:dyDescent="0.2"/>
    <row r="57" spans="1:7" ht="12.75" customHeight="1" x14ac:dyDescent="0.2"/>
    <row r="58" spans="1:7" ht="12.75" customHeight="1" x14ac:dyDescent="0.2"/>
  </sheetData>
  <mergeCells count="50">
    <mergeCell ref="J42:L42"/>
    <mergeCell ref="J43:L43"/>
    <mergeCell ref="I39:L39"/>
    <mergeCell ref="O39:R39"/>
    <mergeCell ref="J40:L40"/>
    <mergeCell ref="P40:R40"/>
    <mergeCell ref="J41:L41"/>
    <mergeCell ref="P41:R41"/>
    <mergeCell ref="I33:R33"/>
    <mergeCell ref="I35:L35"/>
    <mergeCell ref="O35:R35"/>
    <mergeCell ref="I36:L36"/>
    <mergeCell ref="I38:L38"/>
    <mergeCell ref="O38:R38"/>
    <mergeCell ref="I30:R30"/>
    <mergeCell ref="I18:L18"/>
    <mergeCell ref="I19:L19"/>
    <mergeCell ref="I20:L20"/>
    <mergeCell ref="P20:R20"/>
    <mergeCell ref="J22:R22"/>
    <mergeCell ref="I24:R24"/>
    <mergeCell ref="L25:L26"/>
    <mergeCell ref="M25:O25"/>
    <mergeCell ref="P25:P26"/>
    <mergeCell ref="M26:O26"/>
    <mergeCell ref="I28:R28"/>
    <mergeCell ref="T9:U17"/>
    <mergeCell ref="I11:L11"/>
    <mergeCell ref="I12:L12"/>
    <mergeCell ref="I13:L13"/>
    <mergeCell ref="I14:L14"/>
    <mergeCell ref="I15:L15"/>
    <mergeCell ref="I16:L16"/>
    <mergeCell ref="I17:L17"/>
    <mergeCell ref="I6:P6"/>
    <mergeCell ref="Q6:R6"/>
    <mergeCell ref="I7:P7"/>
    <mergeCell ref="Q7:R7"/>
    <mergeCell ref="I9:L10"/>
    <mergeCell ref="M9:M10"/>
    <mergeCell ref="N9:N10"/>
    <mergeCell ref="O9:O10"/>
    <mergeCell ref="P9:P10"/>
    <mergeCell ref="Q9:Q10"/>
    <mergeCell ref="R9:R10"/>
    <mergeCell ref="I1:R1"/>
    <mergeCell ref="I3:P3"/>
    <mergeCell ref="Q3:R3"/>
    <mergeCell ref="I4:P4"/>
    <mergeCell ref="Q4:R4"/>
  </mergeCells>
  <conditionalFormatting sqref="O35">
    <cfRule type="expression" dxfId="8" priority="3" stopIfTrue="1">
      <formula>$O$35=""</formula>
    </cfRule>
  </conditionalFormatting>
  <conditionalFormatting sqref="O11:O20">
    <cfRule type="expression" dxfId="7" priority="8" stopIfTrue="1">
      <formula>AND(O11&lt;&gt;"OK",O11&lt;&gt;"-",O11&lt;&gt;"")</formula>
    </cfRule>
    <cfRule type="cellIs" dxfId="6" priority="9" stopIfTrue="1" operator="equal">
      <formula>"OK"</formula>
    </cfRule>
  </conditionalFormatting>
  <conditionalFormatting sqref="I19:N19">
    <cfRule type="expression" dxfId="5" priority="7" stopIfTrue="1">
      <formula>$Q$4="Não"</formula>
    </cfRule>
  </conditionalFormatting>
  <conditionalFormatting sqref="I20:N20">
    <cfRule type="expression" dxfId="4" priority="6" stopIfTrue="1">
      <formula>$Q$4="sim"</formula>
    </cfRule>
  </conditionalFormatting>
  <conditionalFormatting sqref="P20:R20">
    <cfRule type="expression" dxfId="3" priority="5" stopIfTrue="1">
      <formula>$Q$4="sim"</formula>
    </cfRule>
  </conditionalFormatting>
  <conditionalFormatting sqref="P40:R41">
    <cfRule type="expression" dxfId="2" priority="4" stopIfTrue="1">
      <formula>P40=""</formula>
    </cfRule>
  </conditionalFormatting>
  <conditionalFormatting sqref="I22:R22">
    <cfRule type="expression" dxfId="1" priority="2" stopIfTrue="1">
      <formula>AND(NOT($V$20),NOT($V$22))</formula>
    </cfRule>
  </conditionalFormatting>
  <conditionalFormatting sqref="P11:R19">
    <cfRule type="expression" dxfId="0" priority="1" stopIfTrue="1">
      <formula>$I$4=$A$51</formula>
    </cfRule>
  </conditionalFormatting>
  <dataValidations count="6">
    <dataValidation type="decimal" allowBlank="1" showInputMessage="1" showErrorMessage="1" errorTitle="Erro de valores" error="Digite um valor entre 0% e 100%" sqref="N11:N16 JJ11:JJ16 TF11:TF16 ADB11:ADB16 AMX11:AMX16 AWT11:AWT16 BGP11:BGP16 BQL11:BQL16 CAH11:CAH16 CKD11:CKD16 CTZ11:CTZ16 DDV11:DDV16 DNR11:DNR16 DXN11:DXN16 EHJ11:EHJ16 ERF11:ERF16 FBB11:FBB16 FKX11:FKX16 FUT11:FUT16 GEP11:GEP16 GOL11:GOL16 GYH11:GYH16 HID11:HID16 HRZ11:HRZ16 IBV11:IBV16 ILR11:ILR16 IVN11:IVN16 JFJ11:JFJ16 JPF11:JPF16 JZB11:JZB16 KIX11:KIX16 KST11:KST16 LCP11:LCP16 LML11:LML16 LWH11:LWH16 MGD11:MGD16 MPZ11:MPZ16 MZV11:MZV16 NJR11:NJR16 NTN11:NTN16 ODJ11:ODJ16 ONF11:ONF16 OXB11:OXB16 PGX11:PGX16 PQT11:PQT16 QAP11:QAP16 QKL11:QKL16 QUH11:QUH16 RED11:RED16 RNZ11:RNZ16 RXV11:RXV16 SHR11:SHR16 SRN11:SRN16 TBJ11:TBJ16 TLF11:TLF16 TVB11:TVB16 UEX11:UEX16 UOT11:UOT16 UYP11:UYP16 VIL11:VIL16 VSH11:VSH16 WCD11:WCD16 WLZ11:WLZ16 WVV11:WVV16 N65547:N65552 JJ65547:JJ65552 TF65547:TF65552 ADB65547:ADB65552 AMX65547:AMX65552 AWT65547:AWT65552 BGP65547:BGP65552 BQL65547:BQL65552 CAH65547:CAH65552 CKD65547:CKD65552 CTZ65547:CTZ65552 DDV65547:DDV65552 DNR65547:DNR65552 DXN65547:DXN65552 EHJ65547:EHJ65552 ERF65547:ERF65552 FBB65547:FBB65552 FKX65547:FKX65552 FUT65547:FUT65552 GEP65547:GEP65552 GOL65547:GOL65552 GYH65547:GYH65552 HID65547:HID65552 HRZ65547:HRZ65552 IBV65547:IBV65552 ILR65547:ILR65552 IVN65547:IVN65552 JFJ65547:JFJ65552 JPF65547:JPF65552 JZB65547:JZB65552 KIX65547:KIX65552 KST65547:KST65552 LCP65547:LCP65552 LML65547:LML65552 LWH65547:LWH65552 MGD65547:MGD65552 MPZ65547:MPZ65552 MZV65547:MZV65552 NJR65547:NJR65552 NTN65547:NTN65552 ODJ65547:ODJ65552 ONF65547:ONF65552 OXB65547:OXB65552 PGX65547:PGX65552 PQT65547:PQT65552 QAP65547:QAP65552 QKL65547:QKL65552 QUH65547:QUH65552 RED65547:RED65552 RNZ65547:RNZ65552 RXV65547:RXV65552 SHR65547:SHR65552 SRN65547:SRN65552 TBJ65547:TBJ65552 TLF65547:TLF65552 TVB65547:TVB65552 UEX65547:UEX65552 UOT65547:UOT65552 UYP65547:UYP65552 VIL65547:VIL65552 VSH65547:VSH65552 WCD65547:WCD65552 WLZ65547:WLZ65552 WVV65547:WVV65552 N131083:N131088 JJ131083:JJ131088 TF131083:TF131088 ADB131083:ADB131088 AMX131083:AMX131088 AWT131083:AWT131088 BGP131083:BGP131088 BQL131083:BQL131088 CAH131083:CAH131088 CKD131083:CKD131088 CTZ131083:CTZ131088 DDV131083:DDV131088 DNR131083:DNR131088 DXN131083:DXN131088 EHJ131083:EHJ131088 ERF131083:ERF131088 FBB131083:FBB131088 FKX131083:FKX131088 FUT131083:FUT131088 GEP131083:GEP131088 GOL131083:GOL131088 GYH131083:GYH131088 HID131083:HID131088 HRZ131083:HRZ131088 IBV131083:IBV131088 ILR131083:ILR131088 IVN131083:IVN131088 JFJ131083:JFJ131088 JPF131083:JPF131088 JZB131083:JZB131088 KIX131083:KIX131088 KST131083:KST131088 LCP131083:LCP131088 LML131083:LML131088 LWH131083:LWH131088 MGD131083:MGD131088 MPZ131083:MPZ131088 MZV131083:MZV131088 NJR131083:NJR131088 NTN131083:NTN131088 ODJ131083:ODJ131088 ONF131083:ONF131088 OXB131083:OXB131088 PGX131083:PGX131088 PQT131083:PQT131088 QAP131083:QAP131088 QKL131083:QKL131088 QUH131083:QUH131088 RED131083:RED131088 RNZ131083:RNZ131088 RXV131083:RXV131088 SHR131083:SHR131088 SRN131083:SRN131088 TBJ131083:TBJ131088 TLF131083:TLF131088 TVB131083:TVB131088 UEX131083:UEX131088 UOT131083:UOT131088 UYP131083:UYP131088 VIL131083:VIL131088 VSH131083:VSH131088 WCD131083:WCD131088 WLZ131083:WLZ131088 WVV131083:WVV131088 N196619:N196624 JJ196619:JJ196624 TF196619:TF196624 ADB196619:ADB196624 AMX196619:AMX196624 AWT196619:AWT196624 BGP196619:BGP196624 BQL196619:BQL196624 CAH196619:CAH196624 CKD196619:CKD196624 CTZ196619:CTZ196624 DDV196619:DDV196624 DNR196619:DNR196624 DXN196619:DXN196624 EHJ196619:EHJ196624 ERF196619:ERF196624 FBB196619:FBB196624 FKX196619:FKX196624 FUT196619:FUT196624 GEP196619:GEP196624 GOL196619:GOL196624 GYH196619:GYH196624 HID196619:HID196624 HRZ196619:HRZ196624 IBV196619:IBV196624 ILR196619:ILR196624 IVN196619:IVN196624 JFJ196619:JFJ196624 JPF196619:JPF196624 JZB196619:JZB196624 KIX196619:KIX196624 KST196619:KST196624 LCP196619:LCP196624 LML196619:LML196624 LWH196619:LWH196624 MGD196619:MGD196624 MPZ196619:MPZ196624 MZV196619:MZV196624 NJR196619:NJR196624 NTN196619:NTN196624 ODJ196619:ODJ196624 ONF196619:ONF196624 OXB196619:OXB196624 PGX196619:PGX196624 PQT196619:PQT196624 QAP196619:QAP196624 QKL196619:QKL196624 QUH196619:QUH196624 RED196619:RED196624 RNZ196619:RNZ196624 RXV196619:RXV196624 SHR196619:SHR196624 SRN196619:SRN196624 TBJ196619:TBJ196624 TLF196619:TLF196624 TVB196619:TVB196624 UEX196619:UEX196624 UOT196619:UOT196624 UYP196619:UYP196624 VIL196619:VIL196624 VSH196619:VSH196624 WCD196619:WCD196624 WLZ196619:WLZ196624 WVV196619:WVV196624 N262155:N262160 JJ262155:JJ262160 TF262155:TF262160 ADB262155:ADB262160 AMX262155:AMX262160 AWT262155:AWT262160 BGP262155:BGP262160 BQL262155:BQL262160 CAH262155:CAH262160 CKD262155:CKD262160 CTZ262155:CTZ262160 DDV262155:DDV262160 DNR262155:DNR262160 DXN262155:DXN262160 EHJ262155:EHJ262160 ERF262155:ERF262160 FBB262155:FBB262160 FKX262155:FKX262160 FUT262155:FUT262160 GEP262155:GEP262160 GOL262155:GOL262160 GYH262155:GYH262160 HID262155:HID262160 HRZ262155:HRZ262160 IBV262155:IBV262160 ILR262155:ILR262160 IVN262155:IVN262160 JFJ262155:JFJ262160 JPF262155:JPF262160 JZB262155:JZB262160 KIX262155:KIX262160 KST262155:KST262160 LCP262155:LCP262160 LML262155:LML262160 LWH262155:LWH262160 MGD262155:MGD262160 MPZ262155:MPZ262160 MZV262155:MZV262160 NJR262155:NJR262160 NTN262155:NTN262160 ODJ262155:ODJ262160 ONF262155:ONF262160 OXB262155:OXB262160 PGX262155:PGX262160 PQT262155:PQT262160 QAP262155:QAP262160 QKL262155:QKL262160 QUH262155:QUH262160 RED262155:RED262160 RNZ262155:RNZ262160 RXV262155:RXV262160 SHR262155:SHR262160 SRN262155:SRN262160 TBJ262155:TBJ262160 TLF262155:TLF262160 TVB262155:TVB262160 UEX262155:UEX262160 UOT262155:UOT262160 UYP262155:UYP262160 VIL262155:VIL262160 VSH262155:VSH262160 WCD262155:WCD262160 WLZ262155:WLZ262160 WVV262155:WVV262160 N327691:N327696 JJ327691:JJ327696 TF327691:TF327696 ADB327691:ADB327696 AMX327691:AMX327696 AWT327691:AWT327696 BGP327691:BGP327696 BQL327691:BQL327696 CAH327691:CAH327696 CKD327691:CKD327696 CTZ327691:CTZ327696 DDV327691:DDV327696 DNR327691:DNR327696 DXN327691:DXN327696 EHJ327691:EHJ327696 ERF327691:ERF327696 FBB327691:FBB327696 FKX327691:FKX327696 FUT327691:FUT327696 GEP327691:GEP327696 GOL327691:GOL327696 GYH327691:GYH327696 HID327691:HID327696 HRZ327691:HRZ327696 IBV327691:IBV327696 ILR327691:ILR327696 IVN327691:IVN327696 JFJ327691:JFJ327696 JPF327691:JPF327696 JZB327691:JZB327696 KIX327691:KIX327696 KST327691:KST327696 LCP327691:LCP327696 LML327691:LML327696 LWH327691:LWH327696 MGD327691:MGD327696 MPZ327691:MPZ327696 MZV327691:MZV327696 NJR327691:NJR327696 NTN327691:NTN327696 ODJ327691:ODJ327696 ONF327691:ONF327696 OXB327691:OXB327696 PGX327691:PGX327696 PQT327691:PQT327696 QAP327691:QAP327696 QKL327691:QKL327696 QUH327691:QUH327696 RED327691:RED327696 RNZ327691:RNZ327696 RXV327691:RXV327696 SHR327691:SHR327696 SRN327691:SRN327696 TBJ327691:TBJ327696 TLF327691:TLF327696 TVB327691:TVB327696 UEX327691:UEX327696 UOT327691:UOT327696 UYP327691:UYP327696 VIL327691:VIL327696 VSH327691:VSH327696 WCD327691:WCD327696 WLZ327691:WLZ327696 WVV327691:WVV327696 N393227:N393232 JJ393227:JJ393232 TF393227:TF393232 ADB393227:ADB393232 AMX393227:AMX393232 AWT393227:AWT393232 BGP393227:BGP393232 BQL393227:BQL393232 CAH393227:CAH393232 CKD393227:CKD393232 CTZ393227:CTZ393232 DDV393227:DDV393232 DNR393227:DNR393232 DXN393227:DXN393232 EHJ393227:EHJ393232 ERF393227:ERF393232 FBB393227:FBB393232 FKX393227:FKX393232 FUT393227:FUT393232 GEP393227:GEP393232 GOL393227:GOL393232 GYH393227:GYH393232 HID393227:HID393232 HRZ393227:HRZ393232 IBV393227:IBV393232 ILR393227:ILR393232 IVN393227:IVN393232 JFJ393227:JFJ393232 JPF393227:JPF393232 JZB393227:JZB393232 KIX393227:KIX393232 KST393227:KST393232 LCP393227:LCP393232 LML393227:LML393232 LWH393227:LWH393232 MGD393227:MGD393232 MPZ393227:MPZ393232 MZV393227:MZV393232 NJR393227:NJR393232 NTN393227:NTN393232 ODJ393227:ODJ393232 ONF393227:ONF393232 OXB393227:OXB393232 PGX393227:PGX393232 PQT393227:PQT393232 QAP393227:QAP393232 QKL393227:QKL393232 QUH393227:QUH393232 RED393227:RED393232 RNZ393227:RNZ393232 RXV393227:RXV393232 SHR393227:SHR393232 SRN393227:SRN393232 TBJ393227:TBJ393232 TLF393227:TLF393232 TVB393227:TVB393232 UEX393227:UEX393232 UOT393227:UOT393232 UYP393227:UYP393232 VIL393227:VIL393232 VSH393227:VSH393232 WCD393227:WCD393232 WLZ393227:WLZ393232 WVV393227:WVV393232 N458763:N458768 JJ458763:JJ458768 TF458763:TF458768 ADB458763:ADB458768 AMX458763:AMX458768 AWT458763:AWT458768 BGP458763:BGP458768 BQL458763:BQL458768 CAH458763:CAH458768 CKD458763:CKD458768 CTZ458763:CTZ458768 DDV458763:DDV458768 DNR458763:DNR458768 DXN458763:DXN458768 EHJ458763:EHJ458768 ERF458763:ERF458768 FBB458763:FBB458768 FKX458763:FKX458768 FUT458763:FUT458768 GEP458763:GEP458768 GOL458763:GOL458768 GYH458763:GYH458768 HID458763:HID458768 HRZ458763:HRZ458768 IBV458763:IBV458768 ILR458763:ILR458768 IVN458763:IVN458768 JFJ458763:JFJ458768 JPF458763:JPF458768 JZB458763:JZB458768 KIX458763:KIX458768 KST458763:KST458768 LCP458763:LCP458768 LML458763:LML458768 LWH458763:LWH458768 MGD458763:MGD458768 MPZ458763:MPZ458768 MZV458763:MZV458768 NJR458763:NJR458768 NTN458763:NTN458768 ODJ458763:ODJ458768 ONF458763:ONF458768 OXB458763:OXB458768 PGX458763:PGX458768 PQT458763:PQT458768 QAP458763:QAP458768 QKL458763:QKL458768 QUH458763:QUH458768 RED458763:RED458768 RNZ458763:RNZ458768 RXV458763:RXV458768 SHR458763:SHR458768 SRN458763:SRN458768 TBJ458763:TBJ458768 TLF458763:TLF458768 TVB458763:TVB458768 UEX458763:UEX458768 UOT458763:UOT458768 UYP458763:UYP458768 VIL458763:VIL458768 VSH458763:VSH458768 WCD458763:WCD458768 WLZ458763:WLZ458768 WVV458763:WVV458768 N524299:N524304 JJ524299:JJ524304 TF524299:TF524304 ADB524299:ADB524304 AMX524299:AMX524304 AWT524299:AWT524304 BGP524299:BGP524304 BQL524299:BQL524304 CAH524299:CAH524304 CKD524299:CKD524304 CTZ524299:CTZ524304 DDV524299:DDV524304 DNR524299:DNR524304 DXN524299:DXN524304 EHJ524299:EHJ524304 ERF524299:ERF524304 FBB524299:FBB524304 FKX524299:FKX524304 FUT524299:FUT524304 GEP524299:GEP524304 GOL524299:GOL524304 GYH524299:GYH524304 HID524299:HID524304 HRZ524299:HRZ524304 IBV524299:IBV524304 ILR524299:ILR524304 IVN524299:IVN524304 JFJ524299:JFJ524304 JPF524299:JPF524304 JZB524299:JZB524304 KIX524299:KIX524304 KST524299:KST524304 LCP524299:LCP524304 LML524299:LML524304 LWH524299:LWH524304 MGD524299:MGD524304 MPZ524299:MPZ524304 MZV524299:MZV524304 NJR524299:NJR524304 NTN524299:NTN524304 ODJ524299:ODJ524304 ONF524299:ONF524304 OXB524299:OXB524304 PGX524299:PGX524304 PQT524299:PQT524304 QAP524299:QAP524304 QKL524299:QKL524304 QUH524299:QUH524304 RED524299:RED524304 RNZ524299:RNZ524304 RXV524299:RXV524304 SHR524299:SHR524304 SRN524299:SRN524304 TBJ524299:TBJ524304 TLF524299:TLF524304 TVB524299:TVB524304 UEX524299:UEX524304 UOT524299:UOT524304 UYP524299:UYP524304 VIL524299:VIL524304 VSH524299:VSH524304 WCD524299:WCD524304 WLZ524299:WLZ524304 WVV524299:WVV524304 N589835:N589840 JJ589835:JJ589840 TF589835:TF589840 ADB589835:ADB589840 AMX589835:AMX589840 AWT589835:AWT589840 BGP589835:BGP589840 BQL589835:BQL589840 CAH589835:CAH589840 CKD589835:CKD589840 CTZ589835:CTZ589840 DDV589835:DDV589840 DNR589835:DNR589840 DXN589835:DXN589840 EHJ589835:EHJ589840 ERF589835:ERF589840 FBB589835:FBB589840 FKX589835:FKX589840 FUT589835:FUT589840 GEP589835:GEP589840 GOL589835:GOL589840 GYH589835:GYH589840 HID589835:HID589840 HRZ589835:HRZ589840 IBV589835:IBV589840 ILR589835:ILR589840 IVN589835:IVN589840 JFJ589835:JFJ589840 JPF589835:JPF589840 JZB589835:JZB589840 KIX589835:KIX589840 KST589835:KST589840 LCP589835:LCP589840 LML589835:LML589840 LWH589835:LWH589840 MGD589835:MGD589840 MPZ589835:MPZ589840 MZV589835:MZV589840 NJR589835:NJR589840 NTN589835:NTN589840 ODJ589835:ODJ589840 ONF589835:ONF589840 OXB589835:OXB589840 PGX589835:PGX589840 PQT589835:PQT589840 QAP589835:QAP589840 QKL589835:QKL589840 QUH589835:QUH589840 RED589835:RED589840 RNZ589835:RNZ589840 RXV589835:RXV589840 SHR589835:SHR589840 SRN589835:SRN589840 TBJ589835:TBJ589840 TLF589835:TLF589840 TVB589835:TVB589840 UEX589835:UEX589840 UOT589835:UOT589840 UYP589835:UYP589840 VIL589835:VIL589840 VSH589835:VSH589840 WCD589835:WCD589840 WLZ589835:WLZ589840 WVV589835:WVV589840 N655371:N655376 JJ655371:JJ655376 TF655371:TF655376 ADB655371:ADB655376 AMX655371:AMX655376 AWT655371:AWT655376 BGP655371:BGP655376 BQL655371:BQL655376 CAH655371:CAH655376 CKD655371:CKD655376 CTZ655371:CTZ655376 DDV655371:DDV655376 DNR655371:DNR655376 DXN655371:DXN655376 EHJ655371:EHJ655376 ERF655371:ERF655376 FBB655371:FBB655376 FKX655371:FKX655376 FUT655371:FUT655376 GEP655371:GEP655376 GOL655371:GOL655376 GYH655371:GYH655376 HID655371:HID655376 HRZ655371:HRZ655376 IBV655371:IBV655376 ILR655371:ILR655376 IVN655371:IVN655376 JFJ655371:JFJ655376 JPF655371:JPF655376 JZB655371:JZB655376 KIX655371:KIX655376 KST655371:KST655376 LCP655371:LCP655376 LML655371:LML655376 LWH655371:LWH655376 MGD655371:MGD655376 MPZ655371:MPZ655376 MZV655371:MZV655376 NJR655371:NJR655376 NTN655371:NTN655376 ODJ655371:ODJ655376 ONF655371:ONF655376 OXB655371:OXB655376 PGX655371:PGX655376 PQT655371:PQT655376 QAP655371:QAP655376 QKL655371:QKL655376 QUH655371:QUH655376 RED655371:RED655376 RNZ655371:RNZ655376 RXV655371:RXV655376 SHR655371:SHR655376 SRN655371:SRN655376 TBJ655371:TBJ655376 TLF655371:TLF655376 TVB655371:TVB655376 UEX655371:UEX655376 UOT655371:UOT655376 UYP655371:UYP655376 VIL655371:VIL655376 VSH655371:VSH655376 WCD655371:WCD655376 WLZ655371:WLZ655376 WVV655371:WVV655376 N720907:N720912 JJ720907:JJ720912 TF720907:TF720912 ADB720907:ADB720912 AMX720907:AMX720912 AWT720907:AWT720912 BGP720907:BGP720912 BQL720907:BQL720912 CAH720907:CAH720912 CKD720907:CKD720912 CTZ720907:CTZ720912 DDV720907:DDV720912 DNR720907:DNR720912 DXN720907:DXN720912 EHJ720907:EHJ720912 ERF720907:ERF720912 FBB720907:FBB720912 FKX720907:FKX720912 FUT720907:FUT720912 GEP720907:GEP720912 GOL720907:GOL720912 GYH720907:GYH720912 HID720907:HID720912 HRZ720907:HRZ720912 IBV720907:IBV720912 ILR720907:ILR720912 IVN720907:IVN720912 JFJ720907:JFJ720912 JPF720907:JPF720912 JZB720907:JZB720912 KIX720907:KIX720912 KST720907:KST720912 LCP720907:LCP720912 LML720907:LML720912 LWH720907:LWH720912 MGD720907:MGD720912 MPZ720907:MPZ720912 MZV720907:MZV720912 NJR720907:NJR720912 NTN720907:NTN720912 ODJ720907:ODJ720912 ONF720907:ONF720912 OXB720907:OXB720912 PGX720907:PGX720912 PQT720907:PQT720912 QAP720907:QAP720912 QKL720907:QKL720912 QUH720907:QUH720912 RED720907:RED720912 RNZ720907:RNZ720912 RXV720907:RXV720912 SHR720907:SHR720912 SRN720907:SRN720912 TBJ720907:TBJ720912 TLF720907:TLF720912 TVB720907:TVB720912 UEX720907:UEX720912 UOT720907:UOT720912 UYP720907:UYP720912 VIL720907:VIL720912 VSH720907:VSH720912 WCD720907:WCD720912 WLZ720907:WLZ720912 WVV720907:WVV720912 N786443:N786448 JJ786443:JJ786448 TF786443:TF786448 ADB786443:ADB786448 AMX786443:AMX786448 AWT786443:AWT786448 BGP786443:BGP786448 BQL786443:BQL786448 CAH786443:CAH786448 CKD786443:CKD786448 CTZ786443:CTZ786448 DDV786443:DDV786448 DNR786443:DNR786448 DXN786443:DXN786448 EHJ786443:EHJ786448 ERF786443:ERF786448 FBB786443:FBB786448 FKX786443:FKX786448 FUT786443:FUT786448 GEP786443:GEP786448 GOL786443:GOL786448 GYH786443:GYH786448 HID786443:HID786448 HRZ786443:HRZ786448 IBV786443:IBV786448 ILR786443:ILR786448 IVN786443:IVN786448 JFJ786443:JFJ786448 JPF786443:JPF786448 JZB786443:JZB786448 KIX786443:KIX786448 KST786443:KST786448 LCP786443:LCP786448 LML786443:LML786448 LWH786443:LWH786448 MGD786443:MGD786448 MPZ786443:MPZ786448 MZV786443:MZV786448 NJR786443:NJR786448 NTN786443:NTN786448 ODJ786443:ODJ786448 ONF786443:ONF786448 OXB786443:OXB786448 PGX786443:PGX786448 PQT786443:PQT786448 QAP786443:QAP786448 QKL786443:QKL786448 QUH786443:QUH786448 RED786443:RED786448 RNZ786443:RNZ786448 RXV786443:RXV786448 SHR786443:SHR786448 SRN786443:SRN786448 TBJ786443:TBJ786448 TLF786443:TLF786448 TVB786443:TVB786448 UEX786443:UEX786448 UOT786443:UOT786448 UYP786443:UYP786448 VIL786443:VIL786448 VSH786443:VSH786448 WCD786443:WCD786448 WLZ786443:WLZ786448 WVV786443:WVV786448 N851979:N851984 JJ851979:JJ851984 TF851979:TF851984 ADB851979:ADB851984 AMX851979:AMX851984 AWT851979:AWT851984 BGP851979:BGP851984 BQL851979:BQL851984 CAH851979:CAH851984 CKD851979:CKD851984 CTZ851979:CTZ851984 DDV851979:DDV851984 DNR851979:DNR851984 DXN851979:DXN851984 EHJ851979:EHJ851984 ERF851979:ERF851984 FBB851979:FBB851984 FKX851979:FKX851984 FUT851979:FUT851984 GEP851979:GEP851984 GOL851979:GOL851984 GYH851979:GYH851984 HID851979:HID851984 HRZ851979:HRZ851984 IBV851979:IBV851984 ILR851979:ILR851984 IVN851979:IVN851984 JFJ851979:JFJ851984 JPF851979:JPF851984 JZB851979:JZB851984 KIX851979:KIX851984 KST851979:KST851984 LCP851979:LCP851984 LML851979:LML851984 LWH851979:LWH851984 MGD851979:MGD851984 MPZ851979:MPZ851984 MZV851979:MZV851984 NJR851979:NJR851984 NTN851979:NTN851984 ODJ851979:ODJ851984 ONF851979:ONF851984 OXB851979:OXB851984 PGX851979:PGX851984 PQT851979:PQT851984 QAP851979:QAP851984 QKL851979:QKL851984 QUH851979:QUH851984 RED851979:RED851984 RNZ851979:RNZ851984 RXV851979:RXV851984 SHR851979:SHR851984 SRN851979:SRN851984 TBJ851979:TBJ851984 TLF851979:TLF851984 TVB851979:TVB851984 UEX851979:UEX851984 UOT851979:UOT851984 UYP851979:UYP851984 VIL851979:VIL851984 VSH851979:VSH851984 WCD851979:WCD851984 WLZ851979:WLZ851984 WVV851979:WVV851984 N917515:N917520 JJ917515:JJ917520 TF917515:TF917520 ADB917515:ADB917520 AMX917515:AMX917520 AWT917515:AWT917520 BGP917515:BGP917520 BQL917515:BQL917520 CAH917515:CAH917520 CKD917515:CKD917520 CTZ917515:CTZ917520 DDV917515:DDV917520 DNR917515:DNR917520 DXN917515:DXN917520 EHJ917515:EHJ917520 ERF917515:ERF917520 FBB917515:FBB917520 FKX917515:FKX917520 FUT917515:FUT917520 GEP917515:GEP917520 GOL917515:GOL917520 GYH917515:GYH917520 HID917515:HID917520 HRZ917515:HRZ917520 IBV917515:IBV917520 ILR917515:ILR917520 IVN917515:IVN917520 JFJ917515:JFJ917520 JPF917515:JPF917520 JZB917515:JZB917520 KIX917515:KIX917520 KST917515:KST917520 LCP917515:LCP917520 LML917515:LML917520 LWH917515:LWH917520 MGD917515:MGD917520 MPZ917515:MPZ917520 MZV917515:MZV917520 NJR917515:NJR917520 NTN917515:NTN917520 ODJ917515:ODJ917520 ONF917515:ONF917520 OXB917515:OXB917520 PGX917515:PGX917520 PQT917515:PQT917520 QAP917515:QAP917520 QKL917515:QKL917520 QUH917515:QUH917520 RED917515:RED917520 RNZ917515:RNZ917520 RXV917515:RXV917520 SHR917515:SHR917520 SRN917515:SRN917520 TBJ917515:TBJ917520 TLF917515:TLF917520 TVB917515:TVB917520 UEX917515:UEX917520 UOT917515:UOT917520 UYP917515:UYP917520 VIL917515:VIL917520 VSH917515:VSH917520 WCD917515:WCD917520 WLZ917515:WLZ917520 WVV917515:WVV917520 N983051:N983056 JJ983051:JJ983056 TF983051:TF983056 ADB983051:ADB983056 AMX983051:AMX983056 AWT983051:AWT983056 BGP983051:BGP983056 BQL983051:BQL983056 CAH983051:CAH983056 CKD983051:CKD983056 CTZ983051:CTZ983056 DDV983051:DDV983056 DNR983051:DNR983056 DXN983051:DXN983056 EHJ983051:EHJ983056 ERF983051:ERF983056 FBB983051:FBB983056 FKX983051:FKX983056 FUT983051:FUT983056 GEP983051:GEP983056 GOL983051:GOL983056 GYH983051:GYH983056 HID983051:HID983056 HRZ983051:HRZ983056 IBV983051:IBV983056 ILR983051:ILR983056 IVN983051:IVN983056 JFJ983051:JFJ983056 JPF983051:JPF983056 JZB983051:JZB983056 KIX983051:KIX983056 KST983051:KST983056 LCP983051:LCP983056 LML983051:LML983056 LWH983051:LWH983056 MGD983051:MGD983056 MPZ983051:MPZ983056 MZV983051:MZV983056 NJR983051:NJR983056 NTN983051:NTN983056 ODJ983051:ODJ983056 ONF983051:ONF983056 OXB983051:OXB983056 PGX983051:PGX983056 PQT983051:PQT983056 QAP983051:QAP983056 QKL983051:QKL983056 QUH983051:QUH983056 RED983051:RED983056 RNZ983051:RNZ983056 RXV983051:RXV983056 SHR983051:SHR983056 SRN983051:SRN983056 TBJ983051:TBJ983056 TLF983051:TLF983056 TVB983051:TVB983056 UEX983051:UEX983056 UOT983051:UOT983056 UYP983051:UYP983056 VIL983051:VIL983056 VSH983051:VSH983056 WCD983051:WCD983056 WLZ983051:WLZ983056 WVV983051:WVV983056" xr:uid="{00000000-0002-0000-0500-000000000000}">
      <formula1>0</formula1>
      <formula2>1</formula2>
    </dataValidation>
    <dataValidation type="decimal" operator="greaterThanOrEqual" allowBlank="1" showInputMessage="1" showErrorMessage="1" errorTitle="Valor não permitido" error="Digite um percentual entre 0% e 100%." promptTitle="Valores comuns:" prompt="Normalmente entre 2 e 5%." sqref="Q7:R7 JM7:JN7 TI7:TJ7 ADE7:ADF7 ANA7:ANB7 AWW7:AWX7 BGS7:BGT7 BQO7:BQP7 CAK7:CAL7 CKG7:CKH7 CUC7:CUD7 DDY7:DDZ7 DNU7:DNV7 DXQ7:DXR7 EHM7:EHN7 ERI7:ERJ7 FBE7:FBF7 FLA7:FLB7 FUW7:FUX7 GES7:GET7 GOO7:GOP7 GYK7:GYL7 HIG7:HIH7 HSC7:HSD7 IBY7:IBZ7 ILU7:ILV7 IVQ7:IVR7 JFM7:JFN7 JPI7:JPJ7 JZE7:JZF7 KJA7:KJB7 KSW7:KSX7 LCS7:LCT7 LMO7:LMP7 LWK7:LWL7 MGG7:MGH7 MQC7:MQD7 MZY7:MZZ7 NJU7:NJV7 NTQ7:NTR7 ODM7:ODN7 ONI7:ONJ7 OXE7:OXF7 PHA7:PHB7 PQW7:PQX7 QAS7:QAT7 QKO7:QKP7 QUK7:QUL7 REG7:REH7 ROC7:ROD7 RXY7:RXZ7 SHU7:SHV7 SRQ7:SRR7 TBM7:TBN7 TLI7:TLJ7 TVE7:TVF7 UFA7:UFB7 UOW7:UOX7 UYS7:UYT7 VIO7:VIP7 VSK7:VSL7 WCG7:WCH7 WMC7:WMD7 WVY7:WVZ7 Q65543:R65543 JM65543:JN65543 TI65543:TJ65543 ADE65543:ADF65543 ANA65543:ANB65543 AWW65543:AWX65543 BGS65543:BGT65543 BQO65543:BQP65543 CAK65543:CAL65543 CKG65543:CKH65543 CUC65543:CUD65543 DDY65543:DDZ65543 DNU65543:DNV65543 DXQ65543:DXR65543 EHM65543:EHN65543 ERI65543:ERJ65543 FBE65543:FBF65543 FLA65543:FLB65543 FUW65543:FUX65543 GES65543:GET65543 GOO65543:GOP65543 GYK65543:GYL65543 HIG65543:HIH65543 HSC65543:HSD65543 IBY65543:IBZ65543 ILU65543:ILV65543 IVQ65543:IVR65543 JFM65543:JFN65543 JPI65543:JPJ65543 JZE65543:JZF65543 KJA65543:KJB65543 KSW65543:KSX65543 LCS65543:LCT65543 LMO65543:LMP65543 LWK65543:LWL65543 MGG65543:MGH65543 MQC65543:MQD65543 MZY65543:MZZ65543 NJU65543:NJV65543 NTQ65543:NTR65543 ODM65543:ODN65543 ONI65543:ONJ65543 OXE65543:OXF65543 PHA65543:PHB65543 PQW65543:PQX65543 QAS65543:QAT65543 QKO65543:QKP65543 QUK65543:QUL65543 REG65543:REH65543 ROC65543:ROD65543 RXY65543:RXZ65543 SHU65543:SHV65543 SRQ65543:SRR65543 TBM65543:TBN65543 TLI65543:TLJ65543 TVE65543:TVF65543 UFA65543:UFB65543 UOW65543:UOX65543 UYS65543:UYT65543 VIO65543:VIP65543 VSK65543:VSL65543 WCG65543:WCH65543 WMC65543:WMD65543 WVY65543:WVZ65543 Q131079:R131079 JM131079:JN131079 TI131079:TJ131079 ADE131079:ADF131079 ANA131079:ANB131079 AWW131079:AWX131079 BGS131079:BGT131079 BQO131079:BQP131079 CAK131079:CAL131079 CKG131079:CKH131079 CUC131079:CUD131079 DDY131079:DDZ131079 DNU131079:DNV131079 DXQ131079:DXR131079 EHM131079:EHN131079 ERI131079:ERJ131079 FBE131079:FBF131079 FLA131079:FLB131079 FUW131079:FUX131079 GES131079:GET131079 GOO131079:GOP131079 GYK131079:GYL131079 HIG131079:HIH131079 HSC131079:HSD131079 IBY131079:IBZ131079 ILU131079:ILV131079 IVQ131079:IVR131079 JFM131079:JFN131079 JPI131079:JPJ131079 JZE131079:JZF131079 KJA131079:KJB131079 KSW131079:KSX131079 LCS131079:LCT131079 LMO131079:LMP131079 LWK131079:LWL131079 MGG131079:MGH131079 MQC131079:MQD131079 MZY131079:MZZ131079 NJU131079:NJV131079 NTQ131079:NTR131079 ODM131079:ODN131079 ONI131079:ONJ131079 OXE131079:OXF131079 PHA131079:PHB131079 PQW131079:PQX131079 QAS131079:QAT131079 QKO131079:QKP131079 QUK131079:QUL131079 REG131079:REH131079 ROC131079:ROD131079 RXY131079:RXZ131079 SHU131079:SHV131079 SRQ131079:SRR131079 TBM131079:TBN131079 TLI131079:TLJ131079 TVE131079:TVF131079 UFA131079:UFB131079 UOW131079:UOX131079 UYS131079:UYT131079 VIO131079:VIP131079 VSK131079:VSL131079 WCG131079:WCH131079 WMC131079:WMD131079 WVY131079:WVZ131079 Q196615:R196615 JM196615:JN196615 TI196615:TJ196615 ADE196615:ADF196615 ANA196615:ANB196615 AWW196615:AWX196615 BGS196615:BGT196615 BQO196615:BQP196615 CAK196615:CAL196615 CKG196615:CKH196615 CUC196615:CUD196615 DDY196615:DDZ196615 DNU196615:DNV196615 DXQ196615:DXR196615 EHM196615:EHN196615 ERI196615:ERJ196615 FBE196615:FBF196615 FLA196615:FLB196615 FUW196615:FUX196615 GES196615:GET196615 GOO196615:GOP196615 GYK196615:GYL196615 HIG196615:HIH196615 HSC196615:HSD196615 IBY196615:IBZ196615 ILU196615:ILV196615 IVQ196615:IVR196615 JFM196615:JFN196615 JPI196615:JPJ196615 JZE196615:JZF196615 KJA196615:KJB196615 KSW196615:KSX196615 LCS196615:LCT196615 LMO196615:LMP196615 LWK196615:LWL196615 MGG196615:MGH196615 MQC196615:MQD196615 MZY196615:MZZ196615 NJU196615:NJV196615 NTQ196615:NTR196615 ODM196615:ODN196615 ONI196615:ONJ196615 OXE196615:OXF196615 PHA196615:PHB196615 PQW196615:PQX196615 QAS196615:QAT196615 QKO196615:QKP196615 QUK196615:QUL196615 REG196615:REH196615 ROC196615:ROD196615 RXY196615:RXZ196615 SHU196615:SHV196615 SRQ196615:SRR196615 TBM196615:TBN196615 TLI196615:TLJ196615 TVE196615:TVF196615 UFA196615:UFB196615 UOW196615:UOX196615 UYS196615:UYT196615 VIO196615:VIP196615 VSK196615:VSL196615 WCG196615:WCH196615 WMC196615:WMD196615 WVY196615:WVZ196615 Q262151:R262151 JM262151:JN262151 TI262151:TJ262151 ADE262151:ADF262151 ANA262151:ANB262151 AWW262151:AWX262151 BGS262151:BGT262151 BQO262151:BQP262151 CAK262151:CAL262151 CKG262151:CKH262151 CUC262151:CUD262151 DDY262151:DDZ262151 DNU262151:DNV262151 DXQ262151:DXR262151 EHM262151:EHN262151 ERI262151:ERJ262151 FBE262151:FBF262151 FLA262151:FLB262151 FUW262151:FUX262151 GES262151:GET262151 GOO262151:GOP262151 GYK262151:GYL262151 HIG262151:HIH262151 HSC262151:HSD262151 IBY262151:IBZ262151 ILU262151:ILV262151 IVQ262151:IVR262151 JFM262151:JFN262151 JPI262151:JPJ262151 JZE262151:JZF262151 KJA262151:KJB262151 KSW262151:KSX262151 LCS262151:LCT262151 LMO262151:LMP262151 LWK262151:LWL262151 MGG262151:MGH262151 MQC262151:MQD262151 MZY262151:MZZ262151 NJU262151:NJV262151 NTQ262151:NTR262151 ODM262151:ODN262151 ONI262151:ONJ262151 OXE262151:OXF262151 PHA262151:PHB262151 PQW262151:PQX262151 QAS262151:QAT262151 QKO262151:QKP262151 QUK262151:QUL262151 REG262151:REH262151 ROC262151:ROD262151 RXY262151:RXZ262151 SHU262151:SHV262151 SRQ262151:SRR262151 TBM262151:TBN262151 TLI262151:TLJ262151 TVE262151:TVF262151 UFA262151:UFB262151 UOW262151:UOX262151 UYS262151:UYT262151 VIO262151:VIP262151 VSK262151:VSL262151 WCG262151:WCH262151 WMC262151:WMD262151 WVY262151:WVZ262151 Q327687:R327687 JM327687:JN327687 TI327687:TJ327687 ADE327687:ADF327687 ANA327687:ANB327687 AWW327687:AWX327687 BGS327687:BGT327687 BQO327687:BQP327687 CAK327687:CAL327687 CKG327687:CKH327687 CUC327687:CUD327687 DDY327687:DDZ327687 DNU327687:DNV327687 DXQ327687:DXR327687 EHM327687:EHN327687 ERI327687:ERJ327687 FBE327687:FBF327687 FLA327687:FLB327687 FUW327687:FUX327687 GES327687:GET327687 GOO327687:GOP327687 GYK327687:GYL327687 HIG327687:HIH327687 HSC327687:HSD327687 IBY327687:IBZ327687 ILU327687:ILV327687 IVQ327687:IVR327687 JFM327687:JFN327687 JPI327687:JPJ327687 JZE327687:JZF327687 KJA327687:KJB327687 KSW327687:KSX327687 LCS327687:LCT327687 LMO327687:LMP327687 LWK327687:LWL327687 MGG327687:MGH327687 MQC327687:MQD327687 MZY327687:MZZ327687 NJU327687:NJV327687 NTQ327687:NTR327687 ODM327687:ODN327687 ONI327687:ONJ327687 OXE327687:OXF327687 PHA327687:PHB327687 PQW327687:PQX327687 QAS327687:QAT327687 QKO327687:QKP327687 QUK327687:QUL327687 REG327687:REH327687 ROC327687:ROD327687 RXY327687:RXZ327687 SHU327687:SHV327687 SRQ327687:SRR327687 TBM327687:TBN327687 TLI327687:TLJ327687 TVE327687:TVF327687 UFA327687:UFB327687 UOW327687:UOX327687 UYS327687:UYT327687 VIO327687:VIP327687 VSK327687:VSL327687 WCG327687:WCH327687 WMC327687:WMD327687 WVY327687:WVZ327687 Q393223:R393223 JM393223:JN393223 TI393223:TJ393223 ADE393223:ADF393223 ANA393223:ANB393223 AWW393223:AWX393223 BGS393223:BGT393223 BQO393223:BQP393223 CAK393223:CAL393223 CKG393223:CKH393223 CUC393223:CUD393223 DDY393223:DDZ393223 DNU393223:DNV393223 DXQ393223:DXR393223 EHM393223:EHN393223 ERI393223:ERJ393223 FBE393223:FBF393223 FLA393223:FLB393223 FUW393223:FUX393223 GES393223:GET393223 GOO393223:GOP393223 GYK393223:GYL393223 HIG393223:HIH393223 HSC393223:HSD393223 IBY393223:IBZ393223 ILU393223:ILV393223 IVQ393223:IVR393223 JFM393223:JFN393223 JPI393223:JPJ393223 JZE393223:JZF393223 KJA393223:KJB393223 KSW393223:KSX393223 LCS393223:LCT393223 LMO393223:LMP393223 LWK393223:LWL393223 MGG393223:MGH393223 MQC393223:MQD393223 MZY393223:MZZ393223 NJU393223:NJV393223 NTQ393223:NTR393223 ODM393223:ODN393223 ONI393223:ONJ393223 OXE393223:OXF393223 PHA393223:PHB393223 PQW393223:PQX393223 QAS393223:QAT393223 QKO393223:QKP393223 QUK393223:QUL393223 REG393223:REH393223 ROC393223:ROD393223 RXY393223:RXZ393223 SHU393223:SHV393223 SRQ393223:SRR393223 TBM393223:TBN393223 TLI393223:TLJ393223 TVE393223:TVF393223 UFA393223:UFB393223 UOW393223:UOX393223 UYS393223:UYT393223 VIO393223:VIP393223 VSK393223:VSL393223 WCG393223:WCH393223 WMC393223:WMD393223 WVY393223:WVZ393223 Q458759:R458759 JM458759:JN458759 TI458759:TJ458759 ADE458759:ADF458759 ANA458759:ANB458759 AWW458759:AWX458759 BGS458759:BGT458759 BQO458759:BQP458759 CAK458759:CAL458759 CKG458759:CKH458759 CUC458759:CUD458759 DDY458759:DDZ458759 DNU458759:DNV458759 DXQ458759:DXR458759 EHM458759:EHN458759 ERI458759:ERJ458759 FBE458759:FBF458759 FLA458759:FLB458759 FUW458759:FUX458759 GES458759:GET458759 GOO458759:GOP458759 GYK458759:GYL458759 HIG458759:HIH458759 HSC458759:HSD458759 IBY458759:IBZ458759 ILU458759:ILV458759 IVQ458759:IVR458759 JFM458759:JFN458759 JPI458759:JPJ458759 JZE458759:JZF458759 KJA458759:KJB458759 KSW458759:KSX458759 LCS458759:LCT458759 LMO458759:LMP458759 LWK458759:LWL458759 MGG458759:MGH458759 MQC458759:MQD458759 MZY458759:MZZ458759 NJU458759:NJV458759 NTQ458759:NTR458759 ODM458759:ODN458759 ONI458759:ONJ458759 OXE458759:OXF458759 PHA458759:PHB458759 PQW458759:PQX458759 QAS458759:QAT458759 QKO458759:QKP458759 QUK458759:QUL458759 REG458759:REH458759 ROC458759:ROD458759 RXY458759:RXZ458759 SHU458759:SHV458759 SRQ458759:SRR458759 TBM458759:TBN458759 TLI458759:TLJ458759 TVE458759:TVF458759 UFA458759:UFB458759 UOW458759:UOX458759 UYS458759:UYT458759 VIO458759:VIP458759 VSK458759:VSL458759 WCG458759:WCH458759 WMC458759:WMD458759 WVY458759:WVZ458759 Q524295:R524295 JM524295:JN524295 TI524295:TJ524295 ADE524295:ADF524295 ANA524295:ANB524295 AWW524295:AWX524295 BGS524295:BGT524295 BQO524295:BQP524295 CAK524295:CAL524295 CKG524295:CKH524295 CUC524295:CUD524295 DDY524295:DDZ524295 DNU524295:DNV524295 DXQ524295:DXR524295 EHM524295:EHN524295 ERI524295:ERJ524295 FBE524295:FBF524295 FLA524295:FLB524295 FUW524295:FUX524295 GES524295:GET524295 GOO524295:GOP524295 GYK524295:GYL524295 HIG524295:HIH524295 HSC524295:HSD524295 IBY524295:IBZ524295 ILU524295:ILV524295 IVQ524295:IVR524295 JFM524295:JFN524295 JPI524295:JPJ524295 JZE524295:JZF524295 KJA524295:KJB524295 KSW524295:KSX524295 LCS524295:LCT524295 LMO524295:LMP524295 LWK524295:LWL524295 MGG524295:MGH524295 MQC524295:MQD524295 MZY524295:MZZ524295 NJU524295:NJV524295 NTQ524295:NTR524295 ODM524295:ODN524295 ONI524295:ONJ524295 OXE524295:OXF524295 PHA524295:PHB524295 PQW524295:PQX524295 QAS524295:QAT524295 QKO524295:QKP524295 QUK524295:QUL524295 REG524295:REH524295 ROC524295:ROD524295 RXY524295:RXZ524295 SHU524295:SHV524295 SRQ524295:SRR524295 TBM524295:TBN524295 TLI524295:TLJ524295 TVE524295:TVF524295 UFA524295:UFB524295 UOW524295:UOX524295 UYS524295:UYT524295 VIO524295:VIP524295 VSK524295:VSL524295 WCG524295:WCH524295 WMC524295:WMD524295 WVY524295:WVZ524295 Q589831:R589831 JM589831:JN589831 TI589831:TJ589831 ADE589831:ADF589831 ANA589831:ANB589831 AWW589831:AWX589831 BGS589831:BGT589831 BQO589831:BQP589831 CAK589831:CAL589831 CKG589831:CKH589831 CUC589831:CUD589831 DDY589831:DDZ589831 DNU589831:DNV589831 DXQ589831:DXR589831 EHM589831:EHN589831 ERI589831:ERJ589831 FBE589831:FBF589831 FLA589831:FLB589831 FUW589831:FUX589831 GES589831:GET589831 GOO589831:GOP589831 GYK589831:GYL589831 HIG589831:HIH589831 HSC589831:HSD589831 IBY589831:IBZ589831 ILU589831:ILV589831 IVQ589831:IVR589831 JFM589831:JFN589831 JPI589831:JPJ589831 JZE589831:JZF589831 KJA589831:KJB589831 KSW589831:KSX589831 LCS589831:LCT589831 LMO589831:LMP589831 LWK589831:LWL589831 MGG589831:MGH589831 MQC589831:MQD589831 MZY589831:MZZ589831 NJU589831:NJV589831 NTQ589831:NTR589831 ODM589831:ODN589831 ONI589831:ONJ589831 OXE589831:OXF589831 PHA589831:PHB589831 PQW589831:PQX589831 QAS589831:QAT589831 QKO589831:QKP589831 QUK589831:QUL589831 REG589831:REH589831 ROC589831:ROD589831 RXY589831:RXZ589831 SHU589831:SHV589831 SRQ589831:SRR589831 TBM589831:TBN589831 TLI589831:TLJ589831 TVE589831:TVF589831 UFA589831:UFB589831 UOW589831:UOX589831 UYS589831:UYT589831 VIO589831:VIP589831 VSK589831:VSL589831 WCG589831:WCH589831 WMC589831:WMD589831 WVY589831:WVZ589831 Q655367:R655367 JM655367:JN655367 TI655367:TJ655367 ADE655367:ADF655367 ANA655367:ANB655367 AWW655367:AWX655367 BGS655367:BGT655367 BQO655367:BQP655367 CAK655367:CAL655367 CKG655367:CKH655367 CUC655367:CUD655367 DDY655367:DDZ655367 DNU655367:DNV655367 DXQ655367:DXR655367 EHM655367:EHN655367 ERI655367:ERJ655367 FBE655367:FBF655367 FLA655367:FLB655367 FUW655367:FUX655367 GES655367:GET655367 GOO655367:GOP655367 GYK655367:GYL655367 HIG655367:HIH655367 HSC655367:HSD655367 IBY655367:IBZ655367 ILU655367:ILV655367 IVQ655367:IVR655367 JFM655367:JFN655367 JPI655367:JPJ655367 JZE655367:JZF655367 KJA655367:KJB655367 KSW655367:KSX655367 LCS655367:LCT655367 LMO655367:LMP655367 LWK655367:LWL655367 MGG655367:MGH655367 MQC655367:MQD655367 MZY655367:MZZ655367 NJU655367:NJV655367 NTQ655367:NTR655367 ODM655367:ODN655367 ONI655367:ONJ655367 OXE655367:OXF655367 PHA655367:PHB655367 PQW655367:PQX655367 QAS655367:QAT655367 QKO655367:QKP655367 QUK655367:QUL655367 REG655367:REH655367 ROC655367:ROD655367 RXY655367:RXZ655367 SHU655367:SHV655367 SRQ655367:SRR655367 TBM655367:TBN655367 TLI655367:TLJ655367 TVE655367:TVF655367 UFA655367:UFB655367 UOW655367:UOX655367 UYS655367:UYT655367 VIO655367:VIP655367 VSK655367:VSL655367 WCG655367:WCH655367 WMC655367:WMD655367 WVY655367:WVZ655367 Q720903:R720903 JM720903:JN720903 TI720903:TJ720903 ADE720903:ADF720903 ANA720903:ANB720903 AWW720903:AWX720903 BGS720903:BGT720903 BQO720903:BQP720903 CAK720903:CAL720903 CKG720903:CKH720903 CUC720903:CUD720903 DDY720903:DDZ720903 DNU720903:DNV720903 DXQ720903:DXR720903 EHM720903:EHN720903 ERI720903:ERJ720903 FBE720903:FBF720903 FLA720903:FLB720903 FUW720903:FUX720903 GES720903:GET720903 GOO720903:GOP720903 GYK720903:GYL720903 HIG720903:HIH720903 HSC720903:HSD720903 IBY720903:IBZ720903 ILU720903:ILV720903 IVQ720903:IVR720903 JFM720903:JFN720903 JPI720903:JPJ720903 JZE720903:JZF720903 KJA720903:KJB720903 KSW720903:KSX720903 LCS720903:LCT720903 LMO720903:LMP720903 LWK720903:LWL720903 MGG720903:MGH720903 MQC720903:MQD720903 MZY720903:MZZ720903 NJU720903:NJV720903 NTQ720903:NTR720903 ODM720903:ODN720903 ONI720903:ONJ720903 OXE720903:OXF720903 PHA720903:PHB720903 PQW720903:PQX720903 QAS720903:QAT720903 QKO720903:QKP720903 QUK720903:QUL720903 REG720903:REH720903 ROC720903:ROD720903 RXY720903:RXZ720903 SHU720903:SHV720903 SRQ720903:SRR720903 TBM720903:TBN720903 TLI720903:TLJ720903 TVE720903:TVF720903 UFA720903:UFB720903 UOW720903:UOX720903 UYS720903:UYT720903 VIO720903:VIP720903 VSK720903:VSL720903 WCG720903:WCH720903 WMC720903:WMD720903 WVY720903:WVZ720903 Q786439:R786439 JM786439:JN786439 TI786439:TJ786439 ADE786439:ADF786439 ANA786439:ANB786439 AWW786439:AWX786439 BGS786439:BGT786439 BQO786439:BQP786439 CAK786439:CAL786439 CKG786439:CKH786439 CUC786439:CUD786439 DDY786439:DDZ786439 DNU786439:DNV786439 DXQ786439:DXR786439 EHM786439:EHN786439 ERI786439:ERJ786439 FBE786439:FBF786439 FLA786439:FLB786439 FUW786439:FUX786439 GES786439:GET786439 GOO786439:GOP786439 GYK786439:GYL786439 HIG786439:HIH786439 HSC786439:HSD786439 IBY786439:IBZ786439 ILU786439:ILV786439 IVQ786439:IVR786439 JFM786439:JFN786439 JPI786439:JPJ786439 JZE786439:JZF786439 KJA786439:KJB786439 KSW786439:KSX786439 LCS786439:LCT786439 LMO786439:LMP786439 LWK786439:LWL786439 MGG786439:MGH786439 MQC786439:MQD786439 MZY786439:MZZ786439 NJU786439:NJV786439 NTQ786439:NTR786439 ODM786439:ODN786439 ONI786439:ONJ786439 OXE786439:OXF786439 PHA786439:PHB786439 PQW786439:PQX786439 QAS786439:QAT786439 QKO786439:QKP786439 QUK786439:QUL786439 REG786439:REH786439 ROC786439:ROD786439 RXY786439:RXZ786439 SHU786439:SHV786439 SRQ786439:SRR786439 TBM786439:TBN786439 TLI786439:TLJ786439 TVE786439:TVF786439 UFA786439:UFB786439 UOW786439:UOX786439 UYS786439:UYT786439 VIO786439:VIP786439 VSK786439:VSL786439 WCG786439:WCH786439 WMC786439:WMD786439 WVY786439:WVZ786439 Q851975:R851975 JM851975:JN851975 TI851975:TJ851975 ADE851975:ADF851975 ANA851975:ANB851975 AWW851975:AWX851975 BGS851975:BGT851975 BQO851975:BQP851975 CAK851975:CAL851975 CKG851975:CKH851975 CUC851975:CUD851975 DDY851975:DDZ851975 DNU851975:DNV851975 DXQ851975:DXR851975 EHM851975:EHN851975 ERI851975:ERJ851975 FBE851975:FBF851975 FLA851975:FLB851975 FUW851975:FUX851975 GES851975:GET851975 GOO851975:GOP851975 GYK851975:GYL851975 HIG851975:HIH851975 HSC851975:HSD851975 IBY851975:IBZ851975 ILU851975:ILV851975 IVQ851975:IVR851975 JFM851975:JFN851975 JPI851975:JPJ851975 JZE851975:JZF851975 KJA851975:KJB851975 KSW851975:KSX851975 LCS851975:LCT851975 LMO851975:LMP851975 LWK851975:LWL851975 MGG851975:MGH851975 MQC851975:MQD851975 MZY851975:MZZ851975 NJU851975:NJV851975 NTQ851975:NTR851975 ODM851975:ODN851975 ONI851975:ONJ851975 OXE851975:OXF851975 PHA851975:PHB851975 PQW851975:PQX851975 QAS851975:QAT851975 QKO851975:QKP851975 QUK851975:QUL851975 REG851975:REH851975 ROC851975:ROD851975 RXY851975:RXZ851975 SHU851975:SHV851975 SRQ851975:SRR851975 TBM851975:TBN851975 TLI851975:TLJ851975 TVE851975:TVF851975 UFA851975:UFB851975 UOW851975:UOX851975 UYS851975:UYT851975 VIO851975:VIP851975 VSK851975:VSL851975 WCG851975:WCH851975 WMC851975:WMD851975 WVY851975:WVZ851975 Q917511:R917511 JM917511:JN917511 TI917511:TJ917511 ADE917511:ADF917511 ANA917511:ANB917511 AWW917511:AWX917511 BGS917511:BGT917511 BQO917511:BQP917511 CAK917511:CAL917511 CKG917511:CKH917511 CUC917511:CUD917511 DDY917511:DDZ917511 DNU917511:DNV917511 DXQ917511:DXR917511 EHM917511:EHN917511 ERI917511:ERJ917511 FBE917511:FBF917511 FLA917511:FLB917511 FUW917511:FUX917511 GES917511:GET917511 GOO917511:GOP917511 GYK917511:GYL917511 HIG917511:HIH917511 HSC917511:HSD917511 IBY917511:IBZ917511 ILU917511:ILV917511 IVQ917511:IVR917511 JFM917511:JFN917511 JPI917511:JPJ917511 JZE917511:JZF917511 KJA917511:KJB917511 KSW917511:KSX917511 LCS917511:LCT917511 LMO917511:LMP917511 LWK917511:LWL917511 MGG917511:MGH917511 MQC917511:MQD917511 MZY917511:MZZ917511 NJU917511:NJV917511 NTQ917511:NTR917511 ODM917511:ODN917511 ONI917511:ONJ917511 OXE917511:OXF917511 PHA917511:PHB917511 PQW917511:PQX917511 QAS917511:QAT917511 QKO917511:QKP917511 QUK917511:QUL917511 REG917511:REH917511 ROC917511:ROD917511 RXY917511:RXZ917511 SHU917511:SHV917511 SRQ917511:SRR917511 TBM917511:TBN917511 TLI917511:TLJ917511 TVE917511:TVF917511 UFA917511:UFB917511 UOW917511:UOX917511 UYS917511:UYT917511 VIO917511:VIP917511 VSK917511:VSL917511 WCG917511:WCH917511 WMC917511:WMD917511 WVY917511:WVZ917511 Q983047:R983047 JM983047:JN983047 TI983047:TJ983047 ADE983047:ADF983047 ANA983047:ANB983047 AWW983047:AWX983047 BGS983047:BGT983047 BQO983047:BQP983047 CAK983047:CAL983047 CKG983047:CKH983047 CUC983047:CUD983047 DDY983047:DDZ983047 DNU983047:DNV983047 DXQ983047:DXR983047 EHM983047:EHN983047 ERI983047:ERJ983047 FBE983047:FBF983047 FLA983047:FLB983047 FUW983047:FUX983047 GES983047:GET983047 GOO983047:GOP983047 GYK983047:GYL983047 HIG983047:HIH983047 HSC983047:HSD983047 IBY983047:IBZ983047 ILU983047:ILV983047 IVQ983047:IVR983047 JFM983047:JFN983047 JPI983047:JPJ983047 JZE983047:JZF983047 KJA983047:KJB983047 KSW983047:KSX983047 LCS983047:LCT983047 LMO983047:LMP983047 LWK983047:LWL983047 MGG983047:MGH983047 MQC983047:MQD983047 MZY983047:MZZ983047 NJU983047:NJV983047 NTQ983047:NTR983047 ODM983047:ODN983047 ONI983047:ONJ983047 OXE983047:OXF983047 PHA983047:PHB983047 PQW983047:PQX983047 QAS983047:QAT983047 QKO983047:QKP983047 QUK983047:QUL983047 REG983047:REH983047 ROC983047:ROD983047 RXY983047:RXZ983047 SHU983047:SHV983047 SRQ983047:SRR983047 TBM983047:TBN983047 TLI983047:TLJ983047 TVE983047:TVF983047 UFA983047:UFB983047 UOW983047:UOX983047 UYS983047:UYT983047 VIO983047:VIP983047 VSK983047:VSL983047 WCG983047:WCH983047 WMC983047:WMD983047 WVY983047:WVZ983047" xr:uid="{00000000-0002-0000-0500-000001000000}">
      <formula1>0</formula1>
    </dataValidation>
    <dataValidation type="decimal" allowBlank="1" showInputMessage="1" showErrorMessage="1" errorTitle="Valor não permitido" error="Digite um percentual entre 0% e 100%." promptTitle="Valores admissíveis:" prompt="Insira valores entre 0 e 100%." sqref="Q6:R6 JM6:JN6 TI6:TJ6 ADE6:ADF6 ANA6:ANB6 AWW6:AWX6 BGS6:BGT6 BQO6:BQP6 CAK6:CAL6 CKG6:CKH6 CUC6:CUD6 DDY6:DDZ6 DNU6:DNV6 DXQ6:DXR6 EHM6:EHN6 ERI6:ERJ6 FBE6:FBF6 FLA6:FLB6 FUW6:FUX6 GES6:GET6 GOO6:GOP6 GYK6:GYL6 HIG6:HIH6 HSC6:HSD6 IBY6:IBZ6 ILU6:ILV6 IVQ6:IVR6 JFM6:JFN6 JPI6:JPJ6 JZE6:JZF6 KJA6:KJB6 KSW6:KSX6 LCS6:LCT6 LMO6:LMP6 LWK6:LWL6 MGG6:MGH6 MQC6:MQD6 MZY6:MZZ6 NJU6:NJV6 NTQ6:NTR6 ODM6:ODN6 ONI6:ONJ6 OXE6:OXF6 PHA6:PHB6 PQW6:PQX6 QAS6:QAT6 QKO6:QKP6 QUK6:QUL6 REG6:REH6 ROC6:ROD6 RXY6:RXZ6 SHU6:SHV6 SRQ6:SRR6 TBM6:TBN6 TLI6:TLJ6 TVE6:TVF6 UFA6:UFB6 UOW6:UOX6 UYS6:UYT6 VIO6:VIP6 VSK6:VSL6 WCG6:WCH6 WMC6:WMD6 WVY6:WVZ6 Q65542:R65542 JM65542:JN65542 TI65542:TJ65542 ADE65542:ADF65542 ANA65542:ANB65542 AWW65542:AWX65542 BGS65542:BGT65542 BQO65542:BQP65542 CAK65542:CAL65542 CKG65542:CKH65542 CUC65542:CUD65542 DDY65542:DDZ65542 DNU65542:DNV65542 DXQ65542:DXR65542 EHM65542:EHN65542 ERI65542:ERJ65542 FBE65542:FBF65542 FLA65542:FLB65542 FUW65542:FUX65542 GES65542:GET65542 GOO65542:GOP65542 GYK65542:GYL65542 HIG65542:HIH65542 HSC65542:HSD65542 IBY65542:IBZ65542 ILU65542:ILV65542 IVQ65542:IVR65542 JFM65542:JFN65542 JPI65542:JPJ65542 JZE65542:JZF65542 KJA65542:KJB65542 KSW65542:KSX65542 LCS65542:LCT65542 LMO65542:LMP65542 LWK65542:LWL65542 MGG65542:MGH65542 MQC65542:MQD65542 MZY65542:MZZ65542 NJU65542:NJV65542 NTQ65542:NTR65542 ODM65542:ODN65542 ONI65542:ONJ65542 OXE65542:OXF65542 PHA65542:PHB65542 PQW65542:PQX65542 QAS65542:QAT65542 QKO65542:QKP65542 QUK65542:QUL65542 REG65542:REH65542 ROC65542:ROD65542 RXY65542:RXZ65542 SHU65542:SHV65542 SRQ65542:SRR65542 TBM65542:TBN65542 TLI65542:TLJ65542 TVE65542:TVF65542 UFA65542:UFB65542 UOW65542:UOX65542 UYS65542:UYT65542 VIO65542:VIP65542 VSK65542:VSL65542 WCG65542:WCH65542 WMC65542:WMD65542 WVY65542:WVZ65542 Q131078:R131078 JM131078:JN131078 TI131078:TJ131078 ADE131078:ADF131078 ANA131078:ANB131078 AWW131078:AWX131078 BGS131078:BGT131078 BQO131078:BQP131078 CAK131078:CAL131078 CKG131078:CKH131078 CUC131078:CUD131078 DDY131078:DDZ131078 DNU131078:DNV131078 DXQ131078:DXR131078 EHM131078:EHN131078 ERI131078:ERJ131078 FBE131078:FBF131078 FLA131078:FLB131078 FUW131078:FUX131078 GES131078:GET131078 GOO131078:GOP131078 GYK131078:GYL131078 HIG131078:HIH131078 HSC131078:HSD131078 IBY131078:IBZ131078 ILU131078:ILV131078 IVQ131078:IVR131078 JFM131078:JFN131078 JPI131078:JPJ131078 JZE131078:JZF131078 KJA131078:KJB131078 KSW131078:KSX131078 LCS131078:LCT131078 LMO131078:LMP131078 LWK131078:LWL131078 MGG131078:MGH131078 MQC131078:MQD131078 MZY131078:MZZ131078 NJU131078:NJV131078 NTQ131078:NTR131078 ODM131078:ODN131078 ONI131078:ONJ131078 OXE131078:OXF131078 PHA131078:PHB131078 PQW131078:PQX131078 QAS131078:QAT131078 QKO131078:QKP131078 QUK131078:QUL131078 REG131078:REH131078 ROC131078:ROD131078 RXY131078:RXZ131078 SHU131078:SHV131078 SRQ131078:SRR131078 TBM131078:TBN131078 TLI131078:TLJ131078 TVE131078:TVF131078 UFA131078:UFB131078 UOW131078:UOX131078 UYS131078:UYT131078 VIO131078:VIP131078 VSK131078:VSL131078 WCG131078:WCH131078 WMC131078:WMD131078 WVY131078:WVZ131078 Q196614:R196614 JM196614:JN196614 TI196614:TJ196614 ADE196614:ADF196614 ANA196614:ANB196614 AWW196614:AWX196614 BGS196614:BGT196614 BQO196614:BQP196614 CAK196614:CAL196614 CKG196614:CKH196614 CUC196614:CUD196614 DDY196614:DDZ196614 DNU196614:DNV196614 DXQ196614:DXR196614 EHM196614:EHN196614 ERI196614:ERJ196614 FBE196614:FBF196614 FLA196614:FLB196614 FUW196614:FUX196614 GES196614:GET196614 GOO196614:GOP196614 GYK196614:GYL196614 HIG196614:HIH196614 HSC196614:HSD196614 IBY196614:IBZ196614 ILU196614:ILV196614 IVQ196614:IVR196614 JFM196614:JFN196614 JPI196614:JPJ196614 JZE196614:JZF196614 KJA196614:KJB196614 KSW196614:KSX196614 LCS196614:LCT196614 LMO196614:LMP196614 LWK196614:LWL196614 MGG196614:MGH196614 MQC196614:MQD196614 MZY196614:MZZ196614 NJU196614:NJV196614 NTQ196614:NTR196614 ODM196614:ODN196614 ONI196614:ONJ196614 OXE196614:OXF196614 PHA196614:PHB196614 PQW196614:PQX196614 QAS196614:QAT196614 QKO196614:QKP196614 QUK196614:QUL196614 REG196614:REH196614 ROC196614:ROD196614 RXY196614:RXZ196614 SHU196614:SHV196614 SRQ196614:SRR196614 TBM196614:TBN196614 TLI196614:TLJ196614 TVE196614:TVF196614 UFA196614:UFB196614 UOW196614:UOX196614 UYS196614:UYT196614 VIO196614:VIP196614 VSK196614:VSL196614 WCG196614:WCH196614 WMC196614:WMD196614 WVY196614:WVZ196614 Q262150:R262150 JM262150:JN262150 TI262150:TJ262150 ADE262150:ADF262150 ANA262150:ANB262150 AWW262150:AWX262150 BGS262150:BGT262150 BQO262150:BQP262150 CAK262150:CAL262150 CKG262150:CKH262150 CUC262150:CUD262150 DDY262150:DDZ262150 DNU262150:DNV262150 DXQ262150:DXR262150 EHM262150:EHN262150 ERI262150:ERJ262150 FBE262150:FBF262150 FLA262150:FLB262150 FUW262150:FUX262150 GES262150:GET262150 GOO262150:GOP262150 GYK262150:GYL262150 HIG262150:HIH262150 HSC262150:HSD262150 IBY262150:IBZ262150 ILU262150:ILV262150 IVQ262150:IVR262150 JFM262150:JFN262150 JPI262150:JPJ262150 JZE262150:JZF262150 KJA262150:KJB262150 KSW262150:KSX262150 LCS262150:LCT262150 LMO262150:LMP262150 LWK262150:LWL262150 MGG262150:MGH262150 MQC262150:MQD262150 MZY262150:MZZ262150 NJU262150:NJV262150 NTQ262150:NTR262150 ODM262150:ODN262150 ONI262150:ONJ262150 OXE262150:OXF262150 PHA262150:PHB262150 PQW262150:PQX262150 QAS262150:QAT262150 QKO262150:QKP262150 QUK262150:QUL262150 REG262150:REH262150 ROC262150:ROD262150 RXY262150:RXZ262150 SHU262150:SHV262150 SRQ262150:SRR262150 TBM262150:TBN262150 TLI262150:TLJ262150 TVE262150:TVF262150 UFA262150:UFB262150 UOW262150:UOX262150 UYS262150:UYT262150 VIO262150:VIP262150 VSK262150:VSL262150 WCG262150:WCH262150 WMC262150:WMD262150 WVY262150:WVZ262150 Q327686:R327686 JM327686:JN327686 TI327686:TJ327686 ADE327686:ADF327686 ANA327686:ANB327686 AWW327686:AWX327686 BGS327686:BGT327686 BQO327686:BQP327686 CAK327686:CAL327686 CKG327686:CKH327686 CUC327686:CUD327686 DDY327686:DDZ327686 DNU327686:DNV327686 DXQ327686:DXR327686 EHM327686:EHN327686 ERI327686:ERJ327686 FBE327686:FBF327686 FLA327686:FLB327686 FUW327686:FUX327686 GES327686:GET327686 GOO327686:GOP327686 GYK327686:GYL327686 HIG327686:HIH327686 HSC327686:HSD327686 IBY327686:IBZ327686 ILU327686:ILV327686 IVQ327686:IVR327686 JFM327686:JFN327686 JPI327686:JPJ327686 JZE327686:JZF327686 KJA327686:KJB327686 KSW327686:KSX327686 LCS327686:LCT327686 LMO327686:LMP327686 LWK327686:LWL327686 MGG327686:MGH327686 MQC327686:MQD327686 MZY327686:MZZ327686 NJU327686:NJV327686 NTQ327686:NTR327686 ODM327686:ODN327686 ONI327686:ONJ327686 OXE327686:OXF327686 PHA327686:PHB327686 PQW327686:PQX327686 QAS327686:QAT327686 QKO327686:QKP327686 QUK327686:QUL327686 REG327686:REH327686 ROC327686:ROD327686 RXY327686:RXZ327686 SHU327686:SHV327686 SRQ327686:SRR327686 TBM327686:TBN327686 TLI327686:TLJ327686 TVE327686:TVF327686 UFA327686:UFB327686 UOW327686:UOX327686 UYS327686:UYT327686 VIO327686:VIP327686 VSK327686:VSL327686 WCG327686:WCH327686 WMC327686:WMD327686 WVY327686:WVZ327686 Q393222:R393222 JM393222:JN393222 TI393222:TJ393222 ADE393222:ADF393222 ANA393222:ANB393222 AWW393222:AWX393222 BGS393222:BGT393222 BQO393222:BQP393222 CAK393222:CAL393222 CKG393222:CKH393222 CUC393222:CUD393222 DDY393222:DDZ393222 DNU393222:DNV393222 DXQ393222:DXR393222 EHM393222:EHN393222 ERI393222:ERJ393222 FBE393222:FBF393222 FLA393222:FLB393222 FUW393222:FUX393222 GES393222:GET393222 GOO393222:GOP393222 GYK393222:GYL393222 HIG393222:HIH393222 HSC393222:HSD393222 IBY393222:IBZ393222 ILU393222:ILV393222 IVQ393222:IVR393222 JFM393222:JFN393222 JPI393222:JPJ393222 JZE393222:JZF393222 KJA393222:KJB393222 KSW393222:KSX393222 LCS393222:LCT393222 LMO393222:LMP393222 LWK393222:LWL393222 MGG393222:MGH393222 MQC393222:MQD393222 MZY393222:MZZ393222 NJU393222:NJV393222 NTQ393222:NTR393222 ODM393222:ODN393222 ONI393222:ONJ393222 OXE393222:OXF393222 PHA393222:PHB393222 PQW393222:PQX393222 QAS393222:QAT393222 QKO393222:QKP393222 QUK393222:QUL393222 REG393222:REH393222 ROC393222:ROD393222 RXY393222:RXZ393222 SHU393222:SHV393222 SRQ393222:SRR393222 TBM393222:TBN393222 TLI393222:TLJ393222 TVE393222:TVF393222 UFA393222:UFB393222 UOW393222:UOX393222 UYS393222:UYT393222 VIO393222:VIP393222 VSK393222:VSL393222 WCG393222:WCH393222 WMC393222:WMD393222 WVY393222:WVZ393222 Q458758:R458758 JM458758:JN458758 TI458758:TJ458758 ADE458758:ADF458758 ANA458758:ANB458758 AWW458758:AWX458758 BGS458758:BGT458758 BQO458758:BQP458758 CAK458758:CAL458758 CKG458758:CKH458758 CUC458758:CUD458758 DDY458758:DDZ458758 DNU458758:DNV458758 DXQ458758:DXR458758 EHM458758:EHN458758 ERI458758:ERJ458758 FBE458758:FBF458758 FLA458758:FLB458758 FUW458758:FUX458758 GES458758:GET458758 GOO458758:GOP458758 GYK458758:GYL458758 HIG458758:HIH458758 HSC458758:HSD458758 IBY458758:IBZ458758 ILU458758:ILV458758 IVQ458758:IVR458758 JFM458758:JFN458758 JPI458758:JPJ458758 JZE458758:JZF458758 KJA458758:KJB458758 KSW458758:KSX458758 LCS458758:LCT458758 LMO458758:LMP458758 LWK458758:LWL458758 MGG458758:MGH458758 MQC458758:MQD458758 MZY458758:MZZ458758 NJU458758:NJV458758 NTQ458758:NTR458758 ODM458758:ODN458758 ONI458758:ONJ458758 OXE458758:OXF458758 PHA458758:PHB458758 PQW458758:PQX458758 QAS458758:QAT458758 QKO458758:QKP458758 QUK458758:QUL458758 REG458758:REH458758 ROC458758:ROD458758 RXY458758:RXZ458758 SHU458758:SHV458758 SRQ458758:SRR458758 TBM458758:TBN458758 TLI458758:TLJ458758 TVE458758:TVF458758 UFA458758:UFB458758 UOW458758:UOX458758 UYS458758:UYT458758 VIO458758:VIP458758 VSK458758:VSL458758 WCG458758:WCH458758 WMC458758:WMD458758 WVY458758:WVZ458758 Q524294:R524294 JM524294:JN524294 TI524294:TJ524294 ADE524294:ADF524294 ANA524294:ANB524294 AWW524294:AWX524294 BGS524294:BGT524294 BQO524294:BQP524294 CAK524294:CAL524294 CKG524294:CKH524294 CUC524294:CUD524294 DDY524294:DDZ524294 DNU524294:DNV524294 DXQ524294:DXR524294 EHM524294:EHN524294 ERI524294:ERJ524294 FBE524294:FBF524294 FLA524294:FLB524294 FUW524294:FUX524294 GES524294:GET524294 GOO524294:GOP524294 GYK524294:GYL524294 HIG524294:HIH524294 HSC524294:HSD524294 IBY524294:IBZ524294 ILU524294:ILV524294 IVQ524294:IVR524294 JFM524294:JFN524294 JPI524294:JPJ524294 JZE524294:JZF524294 KJA524294:KJB524294 KSW524294:KSX524294 LCS524294:LCT524294 LMO524294:LMP524294 LWK524294:LWL524294 MGG524294:MGH524294 MQC524294:MQD524294 MZY524294:MZZ524294 NJU524294:NJV524294 NTQ524294:NTR524294 ODM524294:ODN524294 ONI524294:ONJ524294 OXE524294:OXF524294 PHA524294:PHB524294 PQW524294:PQX524294 QAS524294:QAT524294 QKO524294:QKP524294 QUK524294:QUL524294 REG524294:REH524294 ROC524294:ROD524294 RXY524294:RXZ524294 SHU524294:SHV524294 SRQ524294:SRR524294 TBM524294:TBN524294 TLI524294:TLJ524294 TVE524294:TVF524294 UFA524294:UFB524294 UOW524294:UOX524294 UYS524294:UYT524294 VIO524294:VIP524294 VSK524294:VSL524294 WCG524294:WCH524294 WMC524294:WMD524294 WVY524294:WVZ524294 Q589830:R589830 JM589830:JN589830 TI589830:TJ589830 ADE589830:ADF589830 ANA589830:ANB589830 AWW589830:AWX589830 BGS589830:BGT589830 BQO589830:BQP589830 CAK589830:CAL589830 CKG589830:CKH589830 CUC589830:CUD589830 DDY589830:DDZ589830 DNU589830:DNV589830 DXQ589830:DXR589830 EHM589830:EHN589830 ERI589830:ERJ589830 FBE589830:FBF589830 FLA589830:FLB589830 FUW589830:FUX589830 GES589830:GET589830 GOO589830:GOP589830 GYK589830:GYL589830 HIG589830:HIH589830 HSC589830:HSD589830 IBY589830:IBZ589830 ILU589830:ILV589830 IVQ589830:IVR589830 JFM589830:JFN589830 JPI589830:JPJ589830 JZE589830:JZF589830 KJA589830:KJB589830 KSW589830:KSX589830 LCS589830:LCT589830 LMO589830:LMP589830 LWK589830:LWL589830 MGG589830:MGH589830 MQC589830:MQD589830 MZY589830:MZZ589830 NJU589830:NJV589830 NTQ589830:NTR589830 ODM589830:ODN589830 ONI589830:ONJ589830 OXE589830:OXF589830 PHA589830:PHB589830 PQW589830:PQX589830 QAS589830:QAT589830 QKO589830:QKP589830 QUK589830:QUL589830 REG589830:REH589830 ROC589830:ROD589830 RXY589830:RXZ589830 SHU589830:SHV589830 SRQ589830:SRR589830 TBM589830:TBN589830 TLI589830:TLJ589830 TVE589830:TVF589830 UFA589830:UFB589830 UOW589830:UOX589830 UYS589830:UYT589830 VIO589830:VIP589830 VSK589830:VSL589830 WCG589830:WCH589830 WMC589830:WMD589830 WVY589830:WVZ589830 Q655366:R655366 JM655366:JN655366 TI655366:TJ655366 ADE655366:ADF655366 ANA655366:ANB655366 AWW655366:AWX655366 BGS655366:BGT655366 BQO655366:BQP655366 CAK655366:CAL655366 CKG655366:CKH655366 CUC655366:CUD655366 DDY655366:DDZ655366 DNU655366:DNV655366 DXQ655366:DXR655366 EHM655366:EHN655366 ERI655366:ERJ655366 FBE655366:FBF655366 FLA655366:FLB655366 FUW655366:FUX655366 GES655366:GET655366 GOO655366:GOP655366 GYK655366:GYL655366 HIG655366:HIH655366 HSC655366:HSD655366 IBY655366:IBZ655366 ILU655366:ILV655366 IVQ655366:IVR655366 JFM655366:JFN655366 JPI655366:JPJ655366 JZE655366:JZF655366 KJA655366:KJB655366 KSW655366:KSX655366 LCS655366:LCT655366 LMO655366:LMP655366 LWK655366:LWL655366 MGG655366:MGH655366 MQC655366:MQD655366 MZY655366:MZZ655366 NJU655366:NJV655366 NTQ655366:NTR655366 ODM655366:ODN655366 ONI655366:ONJ655366 OXE655366:OXF655366 PHA655366:PHB655366 PQW655366:PQX655366 QAS655366:QAT655366 QKO655366:QKP655366 QUK655366:QUL655366 REG655366:REH655366 ROC655366:ROD655366 RXY655366:RXZ655366 SHU655366:SHV655366 SRQ655366:SRR655366 TBM655366:TBN655366 TLI655366:TLJ655366 TVE655366:TVF655366 UFA655366:UFB655366 UOW655366:UOX655366 UYS655366:UYT655366 VIO655366:VIP655366 VSK655366:VSL655366 WCG655366:WCH655366 WMC655366:WMD655366 WVY655366:WVZ655366 Q720902:R720902 JM720902:JN720902 TI720902:TJ720902 ADE720902:ADF720902 ANA720902:ANB720902 AWW720902:AWX720902 BGS720902:BGT720902 BQO720902:BQP720902 CAK720902:CAL720902 CKG720902:CKH720902 CUC720902:CUD720902 DDY720902:DDZ720902 DNU720902:DNV720902 DXQ720902:DXR720902 EHM720902:EHN720902 ERI720902:ERJ720902 FBE720902:FBF720902 FLA720902:FLB720902 FUW720902:FUX720902 GES720902:GET720902 GOO720902:GOP720902 GYK720902:GYL720902 HIG720902:HIH720902 HSC720902:HSD720902 IBY720902:IBZ720902 ILU720902:ILV720902 IVQ720902:IVR720902 JFM720902:JFN720902 JPI720902:JPJ720902 JZE720902:JZF720902 KJA720902:KJB720902 KSW720902:KSX720902 LCS720902:LCT720902 LMO720902:LMP720902 LWK720902:LWL720902 MGG720902:MGH720902 MQC720902:MQD720902 MZY720902:MZZ720902 NJU720902:NJV720902 NTQ720902:NTR720902 ODM720902:ODN720902 ONI720902:ONJ720902 OXE720902:OXF720902 PHA720902:PHB720902 PQW720902:PQX720902 QAS720902:QAT720902 QKO720902:QKP720902 QUK720902:QUL720902 REG720902:REH720902 ROC720902:ROD720902 RXY720902:RXZ720902 SHU720902:SHV720902 SRQ720902:SRR720902 TBM720902:TBN720902 TLI720902:TLJ720902 TVE720902:TVF720902 UFA720902:UFB720902 UOW720902:UOX720902 UYS720902:UYT720902 VIO720902:VIP720902 VSK720902:VSL720902 WCG720902:WCH720902 WMC720902:WMD720902 WVY720902:WVZ720902 Q786438:R786438 JM786438:JN786438 TI786438:TJ786438 ADE786438:ADF786438 ANA786438:ANB786438 AWW786438:AWX786438 BGS786438:BGT786438 BQO786438:BQP786438 CAK786438:CAL786438 CKG786438:CKH786438 CUC786438:CUD786438 DDY786438:DDZ786438 DNU786438:DNV786438 DXQ786438:DXR786438 EHM786438:EHN786438 ERI786438:ERJ786438 FBE786438:FBF786438 FLA786438:FLB786438 FUW786438:FUX786438 GES786438:GET786438 GOO786438:GOP786438 GYK786438:GYL786438 HIG786438:HIH786438 HSC786438:HSD786438 IBY786438:IBZ786438 ILU786438:ILV786438 IVQ786438:IVR786438 JFM786438:JFN786438 JPI786438:JPJ786438 JZE786438:JZF786438 KJA786438:KJB786438 KSW786438:KSX786438 LCS786438:LCT786438 LMO786438:LMP786438 LWK786438:LWL786438 MGG786438:MGH786438 MQC786438:MQD786438 MZY786438:MZZ786438 NJU786438:NJV786438 NTQ786438:NTR786438 ODM786438:ODN786438 ONI786438:ONJ786438 OXE786438:OXF786438 PHA786438:PHB786438 PQW786438:PQX786438 QAS786438:QAT786438 QKO786438:QKP786438 QUK786438:QUL786438 REG786438:REH786438 ROC786438:ROD786438 RXY786438:RXZ786438 SHU786438:SHV786438 SRQ786438:SRR786438 TBM786438:TBN786438 TLI786438:TLJ786438 TVE786438:TVF786438 UFA786438:UFB786438 UOW786438:UOX786438 UYS786438:UYT786438 VIO786438:VIP786438 VSK786438:VSL786438 WCG786438:WCH786438 WMC786438:WMD786438 WVY786438:WVZ786438 Q851974:R851974 JM851974:JN851974 TI851974:TJ851974 ADE851974:ADF851974 ANA851974:ANB851974 AWW851974:AWX851974 BGS851974:BGT851974 BQO851974:BQP851974 CAK851974:CAL851974 CKG851974:CKH851974 CUC851974:CUD851974 DDY851974:DDZ851974 DNU851974:DNV851974 DXQ851974:DXR851974 EHM851974:EHN851974 ERI851974:ERJ851974 FBE851974:FBF851974 FLA851974:FLB851974 FUW851974:FUX851974 GES851974:GET851974 GOO851974:GOP851974 GYK851974:GYL851974 HIG851974:HIH851974 HSC851974:HSD851974 IBY851974:IBZ851974 ILU851974:ILV851974 IVQ851974:IVR851974 JFM851974:JFN851974 JPI851974:JPJ851974 JZE851974:JZF851974 KJA851974:KJB851974 KSW851974:KSX851974 LCS851974:LCT851974 LMO851974:LMP851974 LWK851974:LWL851974 MGG851974:MGH851974 MQC851974:MQD851974 MZY851974:MZZ851974 NJU851974:NJV851974 NTQ851974:NTR851974 ODM851974:ODN851974 ONI851974:ONJ851974 OXE851974:OXF851974 PHA851974:PHB851974 PQW851974:PQX851974 QAS851974:QAT851974 QKO851974:QKP851974 QUK851974:QUL851974 REG851974:REH851974 ROC851974:ROD851974 RXY851974:RXZ851974 SHU851974:SHV851974 SRQ851974:SRR851974 TBM851974:TBN851974 TLI851974:TLJ851974 TVE851974:TVF851974 UFA851974:UFB851974 UOW851974:UOX851974 UYS851974:UYT851974 VIO851974:VIP851974 VSK851974:VSL851974 WCG851974:WCH851974 WMC851974:WMD851974 WVY851974:WVZ851974 Q917510:R917510 JM917510:JN917510 TI917510:TJ917510 ADE917510:ADF917510 ANA917510:ANB917510 AWW917510:AWX917510 BGS917510:BGT917510 BQO917510:BQP917510 CAK917510:CAL917510 CKG917510:CKH917510 CUC917510:CUD917510 DDY917510:DDZ917510 DNU917510:DNV917510 DXQ917510:DXR917510 EHM917510:EHN917510 ERI917510:ERJ917510 FBE917510:FBF917510 FLA917510:FLB917510 FUW917510:FUX917510 GES917510:GET917510 GOO917510:GOP917510 GYK917510:GYL917510 HIG917510:HIH917510 HSC917510:HSD917510 IBY917510:IBZ917510 ILU917510:ILV917510 IVQ917510:IVR917510 JFM917510:JFN917510 JPI917510:JPJ917510 JZE917510:JZF917510 KJA917510:KJB917510 KSW917510:KSX917510 LCS917510:LCT917510 LMO917510:LMP917510 LWK917510:LWL917510 MGG917510:MGH917510 MQC917510:MQD917510 MZY917510:MZZ917510 NJU917510:NJV917510 NTQ917510:NTR917510 ODM917510:ODN917510 ONI917510:ONJ917510 OXE917510:OXF917510 PHA917510:PHB917510 PQW917510:PQX917510 QAS917510:QAT917510 QKO917510:QKP917510 QUK917510:QUL917510 REG917510:REH917510 ROC917510:ROD917510 RXY917510:RXZ917510 SHU917510:SHV917510 SRQ917510:SRR917510 TBM917510:TBN917510 TLI917510:TLJ917510 TVE917510:TVF917510 UFA917510:UFB917510 UOW917510:UOX917510 UYS917510:UYT917510 VIO917510:VIP917510 VSK917510:VSL917510 WCG917510:WCH917510 WMC917510:WMD917510 WVY917510:WVZ917510 Q983046:R983046 JM983046:JN983046 TI983046:TJ983046 ADE983046:ADF983046 ANA983046:ANB983046 AWW983046:AWX983046 BGS983046:BGT983046 BQO983046:BQP983046 CAK983046:CAL983046 CKG983046:CKH983046 CUC983046:CUD983046 DDY983046:DDZ983046 DNU983046:DNV983046 DXQ983046:DXR983046 EHM983046:EHN983046 ERI983046:ERJ983046 FBE983046:FBF983046 FLA983046:FLB983046 FUW983046:FUX983046 GES983046:GET983046 GOO983046:GOP983046 GYK983046:GYL983046 HIG983046:HIH983046 HSC983046:HSD983046 IBY983046:IBZ983046 ILU983046:ILV983046 IVQ983046:IVR983046 JFM983046:JFN983046 JPI983046:JPJ983046 JZE983046:JZF983046 KJA983046:KJB983046 KSW983046:KSX983046 LCS983046:LCT983046 LMO983046:LMP983046 LWK983046:LWL983046 MGG983046:MGH983046 MQC983046:MQD983046 MZY983046:MZZ983046 NJU983046:NJV983046 NTQ983046:NTR983046 ODM983046:ODN983046 ONI983046:ONJ983046 OXE983046:OXF983046 PHA983046:PHB983046 PQW983046:PQX983046 QAS983046:QAT983046 QKO983046:QKP983046 QUK983046:QUL983046 REG983046:REH983046 ROC983046:ROD983046 RXY983046:RXZ983046 SHU983046:SHV983046 SRQ983046:SRR983046 TBM983046:TBN983046 TLI983046:TLJ983046 TVE983046:TVF983046 UFA983046:UFB983046 UOW983046:UOX983046 UYS983046:UYT983046 VIO983046:VIP983046 VSK983046:VSL983046 WCG983046:WCH983046 WMC983046:WMD983046 WVY983046:WVZ983046" xr:uid="{00000000-0002-0000-0500-000002000000}">
      <formula1>0</formula1>
      <formula2>1</formula2>
    </dataValidation>
    <dataValidation type="decimal" allowBlank="1" showInputMessage="1" showErrorMessage="1" errorTitle="Erro de valores" error="Digite um valor maior do que 0."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xr:uid="{00000000-0002-0000-0500-000003000000}">
      <formula1>0</formula1>
      <formula2>1</formula2>
    </dataValidation>
    <dataValidation operator="greaterThanOrEqual" allowBlank="1" showInputMessage="1" showErrorMessage="1" errorTitle="Erro de valores" error="Digite um valor igual a 0% ou 2%." sqref="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xr:uid="{00000000-0002-0000-0500-000004000000}"/>
    <dataValidation type="list" allowBlank="1" showInputMessage="1" showErrorMessage="1" sqref="I4:P4 JE4:JL4 TA4:TH4 ACW4:ADD4 AMS4:AMZ4 AWO4:AWV4 BGK4:BGR4 BQG4:BQN4 CAC4:CAJ4 CJY4:CKF4 CTU4:CUB4 DDQ4:DDX4 DNM4:DNT4 DXI4:DXP4 EHE4:EHL4 ERA4:ERH4 FAW4:FBD4 FKS4:FKZ4 FUO4:FUV4 GEK4:GER4 GOG4:GON4 GYC4:GYJ4 HHY4:HIF4 HRU4:HSB4 IBQ4:IBX4 ILM4:ILT4 IVI4:IVP4 JFE4:JFL4 JPA4:JPH4 JYW4:JZD4 KIS4:KIZ4 KSO4:KSV4 LCK4:LCR4 LMG4:LMN4 LWC4:LWJ4 MFY4:MGF4 MPU4:MQB4 MZQ4:MZX4 NJM4:NJT4 NTI4:NTP4 ODE4:ODL4 ONA4:ONH4 OWW4:OXD4 PGS4:PGZ4 PQO4:PQV4 QAK4:QAR4 QKG4:QKN4 QUC4:QUJ4 RDY4:REF4 RNU4:ROB4 RXQ4:RXX4 SHM4:SHT4 SRI4:SRP4 TBE4:TBL4 TLA4:TLH4 TUW4:TVD4 UES4:UEZ4 UOO4:UOV4 UYK4:UYR4 VIG4:VIN4 VSC4:VSJ4 WBY4:WCF4 WLU4:WMB4 WVQ4:WVX4 I65540:P65540 JE65540:JL65540 TA65540:TH65540 ACW65540:ADD65540 AMS65540:AMZ65540 AWO65540:AWV65540 BGK65540:BGR65540 BQG65540:BQN65540 CAC65540:CAJ65540 CJY65540:CKF65540 CTU65540:CUB65540 DDQ65540:DDX65540 DNM65540:DNT65540 DXI65540:DXP65540 EHE65540:EHL65540 ERA65540:ERH65540 FAW65540:FBD65540 FKS65540:FKZ65540 FUO65540:FUV65540 GEK65540:GER65540 GOG65540:GON65540 GYC65540:GYJ65540 HHY65540:HIF65540 HRU65540:HSB65540 IBQ65540:IBX65540 ILM65540:ILT65540 IVI65540:IVP65540 JFE65540:JFL65540 JPA65540:JPH65540 JYW65540:JZD65540 KIS65540:KIZ65540 KSO65540:KSV65540 LCK65540:LCR65540 LMG65540:LMN65540 LWC65540:LWJ65540 MFY65540:MGF65540 MPU65540:MQB65540 MZQ65540:MZX65540 NJM65540:NJT65540 NTI65540:NTP65540 ODE65540:ODL65540 ONA65540:ONH65540 OWW65540:OXD65540 PGS65540:PGZ65540 PQO65540:PQV65540 QAK65540:QAR65540 QKG65540:QKN65540 QUC65540:QUJ65540 RDY65540:REF65540 RNU65540:ROB65540 RXQ65540:RXX65540 SHM65540:SHT65540 SRI65540:SRP65540 TBE65540:TBL65540 TLA65540:TLH65540 TUW65540:TVD65540 UES65540:UEZ65540 UOO65540:UOV65540 UYK65540:UYR65540 VIG65540:VIN65540 VSC65540:VSJ65540 WBY65540:WCF65540 WLU65540:WMB65540 WVQ65540:WVX65540 I131076:P131076 JE131076:JL131076 TA131076:TH131076 ACW131076:ADD131076 AMS131076:AMZ131076 AWO131076:AWV131076 BGK131076:BGR131076 BQG131076:BQN131076 CAC131076:CAJ131076 CJY131076:CKF131076 CTU131076:CUB131076 DDQ131076:DDX131076 DNM131076:DNT131076 DXI131076:DXP131076 EHE131076:EHL131076 ERA131076:ERH131076 FAW131076:FBD131076 FKS131076:FKZ131076 FUO131076:FUV131076 GEK131076:GER131076 GOG131076:GON131076 GYC131076:GYJ131076 HHY131076:HIF131076 HRU131076:HSB131076 IBQ131076:IBX131076 ILM131076:ILT131076 IVI131076:IVP131076 JFE131076:JFL131076 JPA131076:JPH131076 JYW131076:JZD131076 KIS131076:KIZ131076 KSO131076:KSV131076 LCK131076:LCR131076 LMG131076:LMN131076 LWC131076:LWJ131076 MFY131076:MGF131076 MPU131076:MQB131076 MZQ131076:MZX131076 NJM131076:NJT131076 NTI131076:NTP131076 ODE131076:ODL131076 ONA131076:ONH131076 OWW131076:OXD131076 PGS131076:PGZ131076 PQO131076:PQV131076 QAK131076:QAR131076 QKG131076:QKN131076 QUC131076:QUJ131076 RDY131076:REF131076 RNU131076:ROB131076 RXQ131076:RXX131076 SHM131076:SHT131076 SRI131076:SRP131076 TBE131076:TBL131076 TLA131076:TLH131076 TUW131076:TVD131076 UES131076:UEZ131076 UOO131076:UOV131076 UYK131076:UYR131076 VIG131076:VIN131076 VSC131076:VSJ131076 WBY131076:WCF131076 WLU131076:WMB131076 WVQ131076:WVX131076 I196612:P196612 JE196612:JL196612 TA196612:TH196612 ACW196612:ADD196612 AMS196612:AMZ196612 AWO196612:AWV196612 BGK196612:BGR196612 BQG196612:BQN196612 CAC196612:CAJ196612 CJY196612:CKF196612 CTU196612:CUB196612 DDQ196612:DDX196612 DNM196612:DNT196612 DXI196612:DXP196612 EHE196612:EHL196612 ERA196612:ERH196612 FAW196612:FBD196612 FKS196612:FKZ196612 FUO196612:FUV196612 GEK196612:GER196612 GOG196612:GON196612 GYC196612:GYJ196612 HHY196612:HIF196612 HRU196612:HSB196612 IBQ196612:IBX196612 ILM196612:ILT196612 IVI196612:IVP196612 JFE196612:JFL196612 JPA196612:JPH196612 JYW196612:JZD196612 KIS196612:KIZ196612 KSO196612:KSV196612 LCK196612:LCR196612 LMG196612:LMN196612 LWC196612:LWJ196612 MFY196612:MGF196612 MPU196612:MQB196612 MZQ196612:MZX196612 NJM196612:NJT196612 NTI196612:NTP196612 ODE196612:ODL196612 ONA196612:ONH196612 OWW196612:OXD196612 PGS196612:PGZ196612 PQO196612:PQV196612 QAK196612:QAR196612 QKG196612:QKN196612 QUC196612:QUJ196612 RDY196612:REF196612 RNU196612:ROB196612 RXQ196612:RXX196612 SHM196612:SHT196612 SRI196612:SRP196612 TBE196612:TBL196612 TLA196612:TLH196612 TUW196612:TVD196612 UES196612:UEZ196612 UOO196612:UOV196612 UYK196612:UYR196612 VIG196612:VIN196612 VSC196612:VSJ196612 WBY196612:WCF196612 WLU196612:WMB196612 WVQ196612:WVX196612 I262148:P262148 JE262148:JL262148 TA262148:TH262148 ACW262148:ADD262148 AMS262148:AMZ262148 AWO262148:AWV262148 BGK262148:BGR262148 BQG262148:BQN262148 CAC262148:CAJ262148 CJY262148:CKF262148 CTU262148:CUB262148 DDQ262148:DDX262148 DNM262148:DNT262148 DXI262148:DXP262148 EHE262148:EHL262148 ERA262148:ERH262148 FAW262148:FBD262148 FKS262148:FKZ262148 FUO262148:FUV262148 GEK262148:GER262148 GOG262148:GON262148 GYC262148:GYJ262148 HHY262148:HIF262148 HRU262148:HSB262148 IBQ262148:IBX262148 ILM262148:ILT262148 IVI262148:IVP262148 JFE262148:JFL262148 JPA262148:JPH262148 JYW262148:JZD262148 KIS262148:KIZ262148 KSO262148:KSV262148 LCK262148:LCR262148 LMG262148:LMN262148 LWC262148:LWJ262148 MFY262148:MGF262148 MPU262148:MQB262148 MZQ262148:MZX262148 NJM262148:NJT262148 NTI262148:NTP262148 ODE262148:ODL262148 ONA262148:ONH262148 OWW262148:OXD262148 PGS262148:PGZ262148 PQO262148:PQV262148 QAK262148:QAR262148 QKG262148:QKN262148 QUC262148:QUJ262148 RDY262148:REF262148 RNU262148:ROB262148 RXQ262148:RXX262148 SHM262148:SHT262148 SRI262148:SRP262148 TBE262148:TBL262148 TLA262148:TLH262148 TUW262148:TVD262148 UES262148:UEZ262148 UOO262148:UOV262148 UYK262148:UYR262148 VIG262148:VIN262148 VSC262148:VSJ262148 WBY262148:WCF262148 WLU262148:WMB262148 WVQ262148:WVX262148 I327684:P327684 JE327684:JL327684 TA327684:TH327684 ACW327684:ADD327684 AMS327684:AMZ327684 AWO327684:AWV327684 BGK327684:BGR327684 BQG327684:BQN327684 CAC327684:CAJ327684 CJY327684:CKF327684 CTU327684:CUB327684 DDQ327684:DDX327684 DNM327684:DNT327684 DXI327684:DXP327684 EHE327684:EHL327684 ERA327684:ERH327684 FAW327684:FBD327684 FKS327684:FKZ327684 FUO327684:FUV327684 GEK327684:GER327684 GOG327684:GON327684 GYC327684:GYJ327684 HHY327684:HIF327684 HRU327684:HSB327684 IBQ327684:IBX327684 ILM327684:ILT327684 IVI327684:IVP327684 JFE327684:JFL327684 JPA327684:JPH327684 JYW327684:JZD327684 KIS327684:KIZ327684 KSO327684:KSV327684 LCK327684:LCR327684 LMG327684:LMN327684 LWC327684:LWJ327684 MFY327684:MGF327684 MPU327684:MQB327684 MZQ327684:MZX327684 NJM327684:NJT327684 NTI327684:NTP327684 ODE327684:ODL327684 ONA327684:ONH327684 OWW327684:OXD327684 PGS327684:PGZ327684 PQO327684:PQV327684 QAK327684:QAR327684 QKG327684:QKN327684 QUC327684:QUJ327684 RDY327684:REF327684 RNU327684:ROB327684 RXQ327684:RXX327684 SHM327684:SHT327684 SRI327684:SRP327684 TBE327684:TBL327684 TLA327684:TLH327684 TUW327684:TVD327684 UES327684:UEZ327684 UOO327684:UOV327684 UYK327684:UYR327684 VIG327684:VIN327684 VSC327684:VSJ327684 WBY327684:WCF327684 WLU327684:WMB327684 WVQ327684:WVX327684 I393220:P393220 JE393220:JL393220 TA393220:TH393220 ACW393220:ADD393220 AMS393220:AMZ393220 AWO393220:AWV393220 BGK393220:BGR393220 BQG393220:BQN393220 CAC393220:CAJ393220 CJY393220:CKF393220 CTU393220:CUB393220 DDQ393220:DDX393220 DNM393220:DNT393220 DXI393220:DXP393220 EHE393220:EHL393220 ERA393220:ERH393220 FAW393220:FBD393220 FKS393220:FKZ393220 FUO393220:FUV393220 GEK393220:GER393220 GOG393220:GON393220 GYC393220:GYJ393220 HHY393220:HIF393220 HRU393220:HSB393220 IBQ393220:IBX393220 ILM393220:ILT393220 IVI393220:IVP393220 JFE393220:JFL393220 JPA393220:JPH393220 JYW393220:JZD393220 KIS393220:KIZ393220 KSO393220:KSV393220 LCK393220:LCR393220 LMG393220:LMN393220 LWC393220:LWJ393220 MFY393220:MGF393220 MPU393220:MQB393220 MZQ393220:MZX393220 NJM393220:NJT393220 NTI393220:NTP393220 ODE393220:ODL393220 ONA393220:ONH393220 OWW393220:OXD393220 PGS393220:PGZ393220 PQO393220:PQV393220 QAK393220:QAR393220 QKG393220:QKN393220 QUC393220:QUJ393220 RDY393220:REF393220 RNU393220:ROB393220 RXQ393220:RXX393220 SHM393220:SHT393220 SRI393220:SRP393220 TBE393220:TBL393220 TLA393220:TLH393220 TUW393220:TVD393220 UES393220:UEZ393220 UOO393220:UOV393220 UYK393220:UYR393220 VIG393220:VIN393220 VSC393220:VSJ393220 WBY393220:WCF393220 WLU393220:WMB393220 WVQ393220:WVX393220 I458756:P458756 JE458756:JL458756 TA458756:TH458756 ACW458756:ADD458756 AMS458756:AMZ458756 AWO458756:AWV458756 BGK458756:BGR458756 BQG458756:BQN458756 CAC458756:CAJ458756 CJY458756:CKF458756 CTU458756:CUB458756 DDQ458756:DDX458756 DNM458756:DNT458756 DXI458756:DXP458756 EHE458756:EHL458756 ERA458756:ERH458756 FAW458756:FBD458756 FKS458756:FKZ458756 FUO458756:FUV458756 GEK458756:GER458756 GOG458756:GON458756 GYC458756:GYJ458756 HHY458756:HIF458756 HRU458756:HSB458756 IBQ458756:IBX458756 ILM458756:ILT458756 IVI458756:IVP458756 JFE458756:JFL458756 JPA458756:JPH458756 JYW458756:JZD458756 KIS458756:KIZ458756 KSO458756:KSV458756 LCK458756:LCR458756 LMG458756:LMN458756 LWC458756:LWJ458756 MFY458756:MGF458756 MPU458756:MQB458756 MZQ458756:MZX458756 NJM458756:NJT458756 NTI458756:NTP458756 ODE458756:ODL458756 ONA458756:ONH458756 OWW458756:OXD458756 PGS458756:PGZ458756 PQO458756:PQV458756 QAK458756:QAR458756 QKG458756:QKN458756 QUC458756:QUJ458756 RDY458756:REF458756 RNU458756:ROB458756 RXQ458756:RXX458756 SHM458756:SHT458756 SRI458756:SRP458756 TBE458756:TBL458756 TLA458756:TLH458756 TUW458756:TVD458756 UES458756:UEZ458756 UOO458756:UOV458756 UYK458756:UYR458756 VIG458756:VIN458756 VSC458756:VSJ458756 WBY458756:WCF458756 WLU458756:WMB458756 WVQ458756:WVX458756 I524292:P524292 JE524292:JL524292 TA524292:TH524292 ACW524292:ADD524292 AMS524292:AMZ524292 AWO524292:AWV524292 BGK524292:BGR524292 BQG524292:BQN524292 CAC524292:CAJ524292 CJY524292:CKF524292 CTU524292:CUB524292 DDQ524292:DDX524292 DNM524292:DNT524292 DXI524292:DXP524292 EHE524292:EHL524292 ERA524292:ERH524292 FAW524292:FBD524292 FKS524292:FKZ524292 FUO524292:FUV524292 GEK524292:GER524292 GOG524292:GON524292 GYC524292:GYJ524292 HHY524292:HIF524292 HRU524292:HSB524292 IBQ524292:IBX524292 ILM524292:ILT524292 IVI524292:IVP524292 JFE524292:JFL524292 JPA524292:JPH524292 JYW524292:JZD524292 KIS524292:KIZ524292 KSO524292:KSV524292 LCK524292:LCR524292 LMG524292:LMN524292 LWC524292:LWJ524292 MFY524292:MGF524292 MPU524292:MQB524292 MZQ524292:MZX524292 NJM524292:NJT524292 NTI524292:NTP524292 ODE524292:ODL524292 ONA524292:ONH524292 OWW524292:OXD524292 PGS524292:PGZ524292 PQO524292:PQV524292 QAK524292:QAR524292 QKG524292:QKN524292 QUC524292:QUJ524292 RDY524292:REF524292 RNU524292:ROB524292 RXQ524292:RXX524292 SHM524292:SHT524292 SRI524292:SRP524292 TBE524292:TBL524292 TLA524292:TLH524292 TUW524292:TVD524292 UES524292:UEZ524292 UOO524292:UOV524292 UYK524292:UYR524292 VIG524292:VIN524292 VSC524292:VSJ524292 WBY524292:WCF524292 WLU524292:WMB524292 WVQ524292:WVX524292 I589828:P589828 JE589828:JL589828 TA589828:TH589828 ACW589828:ADD589828 AMS589828:AMZ589828 AWO589828:AWV589828 BGK589828:BGR589828 BQG589828:BQN589828 CAC589828:CAJ589828 CJY589828:CKF589828 CTU589828:CUB589828 DDQ589828:DDX589828 DNM589828:DNT589828 DXI589828:DXP589828 EHE589828:EHL589828 ERA589828:ERH589828 FAW589828:FBD589828 FKS589828:FKZ589828 FUO589828:FUV589828 GEK589828:GER589828 GOG589828:GON589828 GYC589828:GYJ589828 HHY589828:HIF589828 HRU589828:HSB589828 IBQ589828:IBX589828 ILM589828:ILT589828 IVI589828:IVP589828 JFE589828:JFL589828 JPA589828:JPH589828 JYW589828:JZD589828 KIS589828:KIZ589828 KSO589828:KSV589828 LCK589828:LCR589828 LMG589828:LMN589828 LWC589828:LWJ589828 MFY589828:MGF589828 MPU589828:MQB589828 MZQ589828:MZX589828 NJM589828:NJT589828 NTI589828:NTP589828 ODE589828:ODL589828 ONA589828:ONH589828 OWW589828:OXD589828 PGS589828:PGZ589828 PQO589828:PQV589828 QAK589828:QAR589828 QKG589828:QKN589828 QUC589828:QUJ589828 RDY589828:REF589828 RNU589828:ROB589828 RXQ589828:RXX589828 SHM589828:SHT589828 SRI589828:SRP589828 TBE589828:TBL589828 TLA589828:TLH589828 TUW589828:TVD589828 UES589828:UEZ589828 UOO589828:UOV589828 UYK589828:UYR589828 VIG589828:VIN589828 VSC589828:VSJ589828 WBY589828:WCF589828 WLU589828:WMB589828 WVQ589828:WVX589828 I655364:P655364 JE655364:JL655364 TA655364:TH655364 ACW655364:ADD655364 AMS655364:AMZ655364 AWO655364:AWV655364 BGK655364:BGR655364 BQG655364:BQN655364 CAC655364:CAJ655364 CJY655364:CKF655364 CTU655364:CUB655364 DDQ655364:DDX655364 DNM655364:DNT655364 DXI655364:DXP655364 EHE655364:EHL655364 ERA655364:ERH655364 FAW655364:FBD655364 FKS655364:FKZ655364 FUO655364:FUV655364 GEK655364:GER655364 GOG655364:GON655364 GYC655364:GYJ655364 HHY655364:HIF655364 HRU655364:HSB655364 IBQ655364:IBX655364 ILM655364:ILT655364 IVI655364:IVP655364 JFE655364:JFL655364 JPA655364:JPH655364 JYW655364:JZD655364 KIS655364:KIZ655364 KSO655364:KSV655364 LCK655364:LCR655364 LMG655364:LMN655364 LWC655364:LWJ655364 MFY655364:MGF655364 MPU655364:MQB655364 MZQ655364:MZX655364 NJM655364:NJT655364 NTI655364:NTP655364 ODE655364:ODL655364 ONA655364:ONH655364 OWW655364:OXD655364 PGS655364:PGZ655364 PQO655364:PQV655364 QAK655364:QAR655364 QKG655364:QKN655364 QUC655364:QUJ655364 RDY655364:REF655364 RNU655364:ROB655364 RXQ655364:RXX655364 SHM655364:SHT655364 SRI655364:SRP655364 TBE655364:TBL655364 TLA655364:TLH655364 TUW655364:TVD655364 UES655364:UEZ655364 UOO655364:UOV655364 UYK655364:UYR655364 VIG655364:VIN655364 VSC655364:VSJ655364 WBY655364:WCF655364 WLU655364:WMB655364 WVQ655364:WVX655364 I720900:P720900 JE720900:JL720900 TA720900:TH720900 ACW720900:ADD720900 AMS720900:AMZ720900 AWO720900:AWV720900 BGK720900:BGR720900 BQG720900:BQN720900 CAC720900:CAJ720900 CJY720900:CKF720900 CTU720900:CUB720900 DDQ720900:DDX720900 DNM720900:DNT720900 DXI720900:DXP720900 EHE720900:EHL720900 ERA720900:ERH720900 FAW720900:FBD720900 FKS720900:FKZ720900 FUO720900:FUV720900 GEK720900:GER720900 GOG720900:GON720900 GYC720900:GYJ720900 HHY720900:HIF720900 HRU720900:HSB720900 IBQ720900:IBX720900 ILM720900:ILT720900 IVI720900:IVP720900 JFE720900:JFL720900 JPA720900:JPH720900 JYW720900:JZD720900 KIS720900:KIZ720900 KSO720900:KSV720900 LCK720900:LCR720900 LMG720900:LMN720900 LWC720900:LWJ720900 MFY720900:MGF720900 MPU720900:MQB720900 MZQ720900:MZX720900 NJM720900:NJT720900 NTI720900:NTP720900 ODE720900:ODL720900 ONA720900:ONH720900 OWW720900:OXD720900 PGS720900:PGZ720900 PQO720900:PQV720900 QAK720900:QAR720900 QKG720900:QKN720900 QUC720900:QUJ720900 RDY720900:REF720900 RNU720900:ROB720900 RXQ720900:RXX720900 SHM720900:SHT720900 SRI720900:SRP720900 TBE720900:TBL720900 TLA720900:TLH720900 TUW720900:TVD720900 UES720900:UEZ720900 UOO720900:UOV720900 UYK720900:UYR720900 VIG720900:VIN720900 VSC720900:VSJ720900 WBY720900:WCF720900 WLU720900:WMB720900 WVQ720900:WVX720900 I786436:P786436 JE786436:JL786436 TA786436:TH786436 ACW786436:ADD786436 AMS786436:AMZ786436 AWO786436:AWV786436 BGK786436:BGR786436 BQG786436:BQN786436 CAC786436:CAJ786436 CJY786436:CKF786436 CTU786436:CUB786436 DDQ786436:DDX786436 DNM786436:DNT786436 DXI786436:DXP786436 EHE786436:EHL786436 ERA786436:ERH786436 FAW786436:FBD786436 FKS786436:FKZ786436 FUO786436:FUV786436 GEK786436:GER786436 GOG786436:GON786436 GYC786436:GYJ786436 HHY786436:HIF786436 HRU786436:HSB786436 IBQ786436:IBX786436 ILM786436:ILT786436 IVI786436:IVP786436 JFE786436:JFL786436 JPA786436:JPH786436 JYW786436:JZD786436 KIS786436:KIZ786436 KSO786436:KSV786436 LCK786436:LCR786436 LMG786436:LMN786436 LWC786436:LWJ786436 MFY786436:MGF786436 MPU786436:MQB786436 MZQ786436:MZX786436 NJM786436:NJT786436 NTI786436:NTP786436 ODE786436:ODL786436 ONA786436:ONH786436 OWW786436:OXD786436 PGS786436:PGZ786436 PQO786436:PQV786436 QAK786436:QAR786436 QKG786436:QKN786436 QUC786436:QUJ786436 RDY786436:REF786436 RNU786436:ROB786436 RXQ786436:RXX786436 SHM786436:SHT786436 SRI786436:SRP786436 TBE786436:TBL786436 TLA786436:TLH786436 TUW786436:TVD786436 UES786436:UEZ786436 UOO786436:UOV786436 UYK786436:UYR786436 VIG786436:VIN786436 VSC786436:VSJ786436 WBY786436:WCF786436 WLU786436:WMB786436 WVQ786436:WVX786436 I851972:P851972 JE851972:JL851972 TA851972:TH851972 ACW851972:ADD851972 AMS851972:AMZ851972 AWO851972:AWV851972 BGK851972:BGR851972 BQG851972:BQN851972 CAC851972:CAJ851972 CJY851972:CKF851972 CTU851972:CUB851972 DDQ851972:DDX851972 DNM851972:DNT851972 DXI851972:DXP851972 EHE851972:EHL851972 ERA851972:ERH851972 FAW851972:FBD851972 FKS851972:FKZ851972 FUO851972:FUV851972 GEK851972:GER851972 GOG851972:GON851972 GYC851972:GYJ851972 HHY851972:HIF851972 HRU851972:HSB851972 IBQ851972:IBX851972 ILM851972:ILT851972 IVI851972:IVP851972 JFE851972:JFL851972 JPA851972:JPH851972 JYW851972:JZD851972 KIS851972:KIZ851972 KSO851972:KSV851972 LCK851972:LCR851972 LMG851972:LMN851972 LWC851972:LWJ851972 MFY851972:MGF851972 MPU851972:MQB851972 MZQ851972:MZX851972 NJM851972:NJT851972 NTI851972:NTP851972 ODE851972:ODL851972 ONA851972:ONH851972 OWW851972:OXD851972 PGS851972:PGZ851972 PQO851972:PQV851972 QAK851972:QAR851972 QKG851972:QKN851972 QUC851972:QUJ851972 RDY851972:REF851972 RNU851972:ROB851972 RXQ851972:RXX851972 SHM851972:SHT851972 SRI851972:SRP851972 TBE851972:TBL851972 TLA851972:TLH851972 TUW851972:TVD851972 UES851972:UEZ851972 UOO851972:UOV851972 UYK851972:UYR851972 VIG851972:VIN851972 VSC851972:VSJ851972 WBY851972:WCF851972 WLU851972:WMB851972 WVQ851972:WVX851972 I917508:P917508 JE917508:JL917508 TA917508:TH917508 ACW917508:ADD917508 AMS917508:AMZ917508 AWO917508:AWV917508 BGK917508:BGR917508 BQG917508:BQN917508 CAC917508:CAJ917508 CJY917508:CKF917508 CTU917508:CUB917508 DDQ917508:DDX917508 DNM917508:DNT917508 DXI917508:DXP917508 EHE917508:EHL917508 ERA917508:ERH917508 FAW917508:FBD917508 FKS917508:FKZ917508 FUO917508:FUV917508 GEK917508:GER917508 GOG917508:GON917508 GYC917508:GYJ917508 HHY917508:HIF917508 HRU917508:HSB917508 IBQ917508:IBX917508 ILM917508:ILT917508 IVI917508:IVP917508 JFE917508:JFL917508 JPA917508:JPH917508 JYW917508:JZD917508 KIS917508:KIZ917508 KSO917508:KSV917508 LCK917508:LCR917508 LMG917508:LMN917508 LWC917508:LWJ917508 MFY917508:MGF917508 MPU917508:MQB917508 MZQ917508:MZX917508 NJM917508:NJT917508 NTI917508:NTP917508 ODE917508:ODL917508 ONA917508:ONH917508 OWW917508:OXD917508 PGS917508:PGZ917508 PQO917508:PQV917508 QAK917508:QAR917508 QKG917508:QKN917508 QUC917508:QUJ917508 RDY917508:REF917508 RNU917508:ROB917508 RXQ917508:RXX917508 SHM917508:SHT917508 SRI917508:SRP917508 TBE917508:TBL917508 TLA917508:TLH917508 TUW917508:TVD917508 UES917508:UEZ917508 UOO917508:UOV917508 UYK917508:UYR917508 VIG917508:VIN917508 VSC917508:VSJ917508 WBY917508:WCF917508 WLU917508:WMB917508 WVQ917508:WVX917508 I983044:P983044 JE983044:JL983044 TA983044:TH983044 ACW983044:ADD983044 AMS983044:AMZ983044 AWO983044:AWV983044 BGK983044:BGR983044 BQG983044:BQN983044 CAC983044:CAJ983044 CJY983044:CKF983044 CTU983044:CUB983044 DDQ983044:DDX983044 DNM983044:DNT983044 DXI983044:DXP983044 EHE983044:EHL983044 ERA983044:ERH983044 FAW983044:FBD983044 FKS983044:FKZ983044 FUO983044:FUV983044 GEK983044:GER983044 GOG983044:GON983044 GYC983044:GYJ983044 HHY983044:HIF983044 HRU983044:HSB983044 IBQ983044:IBX983044 ILM983044:ILT983044 IVI983044:IVP983044 JFE983044:JFL983044 JPA983044:JPH983044 JYW983044:JZD983044 KIS983044:KIZ983044 KSO983044:KSV983044 LCK983044:LCR983044 LMG983044:LMN983044 LWC983044:LWJ983044 MFY983044:MGF983044 MPU983044:MQB983044 MZQ983044:MZX983044 NJM983044:NJT983044 NTI983044:NTP983044 ODE983044:ODL983044 ONA983044:ONH983044 OWW983044:OXD983044 PGS983044:PGZ983044 PQO983044:PQV983044 QAK983044:QAR983044 QKG983044:QKN983044 QUC983044:QUJ983044 RDY983044:REF983044 RNU983044:ROB983044 RXQ983044:RXX983044 SHM983044:SHT983044 SRI983044:SRP983044 TBE983044:TBL983044 TLA983044:TLH983044 TUW983044:TVD983044 UES983044:UEZ983044 UOO983044:UOV983044 UYK983044:UYR983044 VIG983044:VIN983044 VSC983044:VSJ983044 WBY983044:WCF983044 WLU983044:WMB983044 WVQ983044:WVX983044" xr:uid="{00000000-0002-0000-0500-000005000000}">
      <formula1>$A$45:$A$52</formula1>
    </dataValidation>
  </dataValidations>
  <pageMargins left="0.511811024" right="0.511811024" top="0.78740157499999996" bottom="0.78740157499999996" header="0.31496062000000002" footer="0.31496062000000002"/>
  <pageSetup paperSize="9" scale="82" orientation="portrait" r:id="rId1"/>
  <rowBreaks count="1" manualBreakCount="1">
    <brk id="31"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5"/>
  <sheetViews>
    <sheetView showOutlineSymbols="0" showWhiteSpace="0" topLeftCell="A175" workbookViewId="0">
      <selection activeCell="C27" sqref="C27"/>
    </sheetView>
  </sheetViews>
  <sheetFormatPr defaultRowHeight="14.25" x14ac:dyDescent="0.2"/>
  <cols>
    <col min="1" max="2" width="11.42578125" style="138" bestFit="1" customWidth="1"/>
    <col min="3" max="3" width="68.5703125" style="138" bestFit="1" customWidth="1"/>
    <col min="4" max="4" width="17" style="138" customWidth="1"/>
    <col min="5" max="5" width="11.42578125" style="138" bestFit="1" customWidth="1"/>
    <col min="6" max="6" width="14.85546875" style="138" bestFit="1" customWidth="1"/>
    <col min="7" max="7" width="1.140625" style="138" customWidth="1"/>
    <col min="8" max="8" width="14.85546875" style="138" bestFit="1" customWidth="1"/>
    <col min="9" max="9" width="2.140625" style="138" customWidth="1"/>
    <col min="10" max="10" width="14.85546875" style="138" bestFit="1" customWidth="1"/>
    <col min="11" max="11" width="1.5703125" style="138" customWidth="1"/>
    <col min="12" max="13" width="14.85546875" style="138" bestFit="1" customWidth="1"/>
    <col min="14" max="14" width="14.85546875" style="138" customWidth="1"/>
    <col min="15" max="16" width="14.85546875" style="138" bestFit="1" customWidth="1"/>
    <col min="17" max="17" width="17.140625" style="138" bestFit="1" customWidth="1"/>
    <col min="18" max="16384" width="9.140625" style="138"/>
  </cols>
  <sheetData>
    <row r="1" spans="1:17" ht="15" x14ac:dyDescent="0.2">
      <c r="A1" s="49"/>
      <c r="B1" s="49"/>
      <c r="C1" s="49" t="s">
        <v>401</v>
      </c>
      <c r="D1" s="49"/>
      <c r="E1" s="169" t="s">
        <v>402</v>
      </c>
      <c r="F1" s="169"/>
      <c r="G1" s="169"/>
      <c r="H1" s="169" t="s">
        <v>403</v>
      </c>
      <c r="I1" s="169"/>
      <c r="J1" s="169"/>
      <c r="K1" s="169"/>
      <c r="L1" s="158"/>
      <c r="M1" s="158"/>
      <c r="N1" s="158"/>
      <c r="O1" s="158"/>
    </row>
    <row r="2" spans="1:17" ht="80.099999999999994" customHeight="1" x14ac:dyDescent="0.2">
      <c r="A2" s="135"/>
      <c r="B2" s="135"/>
      <c r="C2" s="135" t="s">
        <v>404</v>
      </c>
      <c r="D2" s="135"/>
      <c r="E2" s="160" t="s">
        <v>405</v>
      </c>
      <c r="F2" s="160"/>
      <c r="G2" s="160"/>
      <c r="H2" s="160" t="s">
        <v>406</v>
      </c>
      <c r="I2" s="160"/>
      <c r="J2" s="160"/>
      <c r="K2" s="160"/>
      <c r="L2" s="158"/>
      <c r="M2" s="158"/>
      <c r="N2" s="158"/>
      <c r="O2" s="158"/>
    </row>
    <row r="3" spans="1:17" ht="15" x14ac:dyDescent="0.25">
      <c r="A3" s="162" t="s">
        <v>780</v>
      </c>
      <c r="B3" s="158"/>
      <c r="C3" s="158"/>
      <c r="D3" s="158"/>
      <c r="E3" s="158"/>
      <c r="F3" s="158"/>
      <c r="G3" s="158"/>
      <c r="H3" s="158"/>
      <c r="I3" s="158"/>
      <c r="J3" s="158"/>
      <c r="K3" s="158"/>
      <c r="L3" s="158"/>
      <c r="M3" s="158"/>
      <c r="N3" s="158"/>
      <c r="O3" s="158"/>
      <c r="P3" s="158"/>
      <c r="Q3" s="158"/>
    </row>
    <row r="4" spans="1:17" ht="20.100000000000001" customHeight="1" x14ac:dyDescent="0.2">
      <c r="A4" s="218" t="s">
        <v>56</v>
      </c>
      <c r="B4" s="167" t="s">
        <v>265</v>
      </c>
      <c r="C4" s="167" t="s">
        <v>55</v>
      </c>
      <c r="D4" s="167" t="s">
        <v>467</v>
      </c>
      <c r="E4" s="219" t="s">
        <v>76</v>
      </c>
      <c r="F4" s="219" t="s">
        <v>781</v>
      </c>
      <c r="G4" s="218"/>
      <c r="H4" s="219" t="s">
        <v>782</v>
      </c>
      <c r="I4" s="218"/>
      <c r="J4" s="219" t="s">
        <v>268</v>
      </c>
      <c r="K4" s="218"/>
      <c r="L4" s="218"/>
      <c r="M4" s="218" t="s">
        <v>783</v>
      </c>
      <c r="N4" s="218" t="s">
        <v>784</v>
      </c>
      <c r="O4" s="218" t="s">
        <v>785</v>
      </c>
      <c r="P4" s="158"/>
      <c r="Q4" s="158"/>
    </row>
    <row r="5" spans="1:17" ht="20.100000000000001" customHeight="1" x14ac:dyDescent="0.2">
      <c r="A5" s="218"/>
      <c r="B5" s="167"/>
      <c r="C5" s="167"/>
      <c r="D5" s="167"/>
      <c r="E5" s="219"/>
      <c r="F5" s="139" t="s">
        <v>786</v>
      </c>
      <c r="G5" s="139" t="s">
        <v>787</v>
      </c>
      <c r="H5" s="139" t="s">
        <v>786</v>
      </c>
      <c r="I5" s="139" t="s">
        <v>787</v>
      </c>
      <c r="J5" s="139" t="s">
        <v>786</v>
      </c>
      <c r="K5" s="139" t="s">
        <v>787</v>
      </c>
      <c r="L5" s="139" t="s">
        <v>788</v>
      </c>
      <c r="M5" s="218"/>
      <c r="N5" s="218"/>
      <c r="O5" s="218"/>
      <c r="P5" s="218"/>
      <c r="Q5" s="218"/>
    </row>
    <row r="6" spans="1:17" ht="24" customHeight="1" x14ac:dyDescent="0.2">
      <c r="A6" s="143" t="s">
        <v>291</v>
      </c>
      <c r="B6" s="142" t="s">
        <v>2</v>
      </c>
      <c r="C6" s="142" t="s">
        <v>132</v>
      </c>
      <c r="D6" s="142" t="s">
        <v>482</v>
      </c>
      <c r="E6" s="144" t="s">
        <v>6</v>
      </c>
      <c r="F6" s="143" t="s">
        <v>789</v>
      </c>
      <c r="G6" s="143" t="s">
        <v>312</v>
      </c>
      <c r="H6" s="143" t="s">
        <v>790</v>
      </c>
      <c r="I6" s="143" t="s">
        <v>312</v>
      </c>
      <c r="J6" s="143" t="s">
        <v>791</v>
      </c>
      <c r="K6" s="143" t="s">
        <v>312</v>
      </c>
      <c r="L6" s="146">
        <v>396577.5</v>
      </c>
      <c r="M6" s="143" t="s">
        <v>792</v>
      </c>
      <c r="N6" s="146">
        <v>396577.5</v>
      </c>
      <c r="O6" s="143" t="s">
        <v>792</v>
      </c>
    </row>
    <row r="7" spans="1:17" ht="36" customHeight="1" x14ac:dyDescent="0.2">
      <c r="A7" s="143" t="s">
        <v>766</v>
      </c>
      <c r="B7" s="142" t="s">
        <v>2</v>
      </c>
      <c r="C7" s="142" t="s">
        <v>767</v>
      </c>
      <c r="D7" s="142" t="s">
        <v>482</v>
      </c>
      <c r="E7" s="144" t="s">
        <v>663</v>
      </c>
      <c r="F7" s="143" t="s">
        <v>793</v>
      </c>
      <c r="G7" s="143" t="s">
        <v>312</v>
      </c>
      <c r="H7" s="143" t="s">
        <v>794</v>
      </c>
      <c r="I7" s="143" t="s">
        <v>312</v>
      </c>
      <c r="J7" s="143" t="s">
        <v>795</v>
      </c>
      <c r="K7" s="143" t="s">
        <v>312</v>
      </c>
      <c r="L7" s="146">
        <v>106164.23625240001</v>
      </c>
      <c r="M7" s="143" t="s">
        <v>796</v>
      </c>
      <c r="N7" s="146">
        <v>502741.73625239998</v>
      </c>
      <c r="O7" s="143" t="s">
        <v>797</v>
      </c>
    </row>
    <row r="8" spans="1:17" ht="24" customHeight="1" x14ac:dyDescent="0.2">
      <c r="A8" s="143" t="s">
        <v>583</v>
      </c>
      <c r="B8" s="142" t="s">
        <v>2</v>
      </c>
      <c r="C8" s="142" t="s">
        <v>584</v>
      </c>
      <c r="D8" s="142" t="s">
        <v>585</v>
      </c>
      <c r="E8" s="144" t="s">
        <v>92</v>
      </c>
      <c r="F8" s="143" t="s">
        <v>798</v>
      </c>
      <c r="G8" s="143" t="s">
        <v>312</v>
      </c>
      <c r="H8" s="143" t="s">
        <v>799</v>
      </c>
      <c r="I8" s="143" t="s">
        <v>312</v>
      </c>
      <c r="J8" s="143" t="s">
        <v>800</v>
      </c>
      <c r="K8" s="143" t="s">
        <v>312</v>
      </c>
      <c r="L8" s="146">
        <v>23676.782715000001</v>
      </c>
      <c r="M8" s="143" t="s">
        <v>801</v>
      </c>
      <c r="N8" s="146">
        <v>526418.51896739996</v>
      </c>
      <c r="O8" s="143" t="s">
        <v>802</v>
      </c>
    </row>
    <row r="9" spans="1:17" ht="24" customHeight="1" x14ac:dyDescent="0.2">
      <c r="A9" s="143" t="s">
        <v>803</v>
      </c>
      <c r="B9" s="142" t="s">
        <v>2</v>
      </c>
      <c r="C9" s="142" t="s">
        <v>804</v>
      </c>
      <c r="D9" s="142" t="s">
        <v>585</v>
      </c>
      <c r="E9" s="144" t="s">
        <v>5</v>
      </c>
      <c r="F9" s="143" t="s">
        <v>805</v>
      </c>
      <c r="G9" s="143" t="s">
        <v>312</v>
      </c>
      <c r="H9" s="143" t="s">
        <v>806</v>
      </c>
      <c r="I9" s="143" t="s">
        <v>312</v>
      </c>
      <c r="J9" s="143" t="s">
        <v>807</v>
      </c>
      <c r="K9" s="143" t="s">
        <v>312</v>
      </c>
      <c r="L9" s="146">
        <v>23322.2758555</v>
      </c>
      <c r="M9" s="143" t="s">
        <v>808</v>
      </c>
      <c r="N9" s="146">
        <v>549740.79482289997</v>
      </c>
      <c r="O9" s="143" t="s">
        <v>809</v>
      </c>
    </row>
    <row r="10" spans="1:17" ht="24" customHeight="1" x14ac:dyDescent="0.2">
      <c r="A10" s="143" t="s">
        <v>810</v>
      </c>
      <c r="B10" s="142" t="s">
        <v>2</v>
      </c>
      <c r="C10" s="142" t="s">
        <v>811</v>
      </c>
      <c r="D10" s="142" t="s">
        <v>482</v>
      </c>
      <c r="E10" s="144" t="s">
        <v>36</v>
      </c>
      <c r="F10" s="143" t="s">
        <v>812</v>
      </c>
      <c r="G10" s="143" t="s">
        <v>312</v>
      </c>
      <c r="H10" s="143" t="s">
        <v>813</v>
      </c>
      <c r="I10" s="143" t="s">
        <v>312</v>
      </c>
      <c r="J10" s="143" t="s">
        <v>814</v>
      </c>
      <c r="K10" s="143" t="s">
        <v>312</v>
      </c>
      <c r="L10" s="146">
        <v>23118.839082900002</v>
      </c>
      <c r="M10" s="143" t="s">
        <v>815</v>
      </c>
      <c r="N10" s="146">
        <v>572859.63390579994</v>
      </c>
      <c r="O10" s="143" t="s">
        <v>816</v>
      </c>
    </row>
    <row r="11" spans="1:17" ht="24" customHeight="1" x14ac:dyDescent="0.2">
      <c r="A11" s="143" t="s">
        <v>817</v>
      </c>
      <c r="B11" s="142" t="s">
        <v>2</v>
      </c>
      <c r="C11" s="142" t="s">
        <v>818</v>
      </c>
      <c r="D11" s="142" t="s">
        <v>585</v>
      </c>
      <c r="E11" s="144" t="s">
        <v>5</v>
      </c>
      <c r="F11" s="143" t="s">
        <v>819</v>
      </c>
      <c r="G11" s="143" t="s">
        <v>312</v>
      </c>
      <c r="H11" s="143" t="s">
        <v>820</v>
      </c>
      <c r="I11" s="143" t="s">
        <v>312</v>
      </c>
      <c r="J11" s="143" t="s">
        <v>821</v>
      </c>
      <c r="K11" s="143" t="s">
        <v>312</v>
      </c>
      <c r="L11" s="146">
        <v>23110.454042699999</v>
      </c>
      <c r="M11" s="143" t="s">
        <v>815</v>
      </c>
      <c r="N11" s="146">
        <v>595970.08794849995</v>
      </c>
      <c r="O11" s="143" t="s">
        <v>822</v>
      </c>
    </row>
    <row r="12" spans="1:17" ht="24" customHeight="1" x14ac:dyDescent="0.2">
      <c r="A12" s="143" t="s">
        <v>609</v>
      </c>
      <c r="B12" s="142" t="s">
        <v>9</v>
      </c>
      <c r="C12" s="142" t="s">
        <v>610</v>
      </c>
      <c r="D12" s="142" t="s">
        <v>482</v>
      </c>
      <c r="E12" s="144" t="s">
        <v>602</v>
      </c>
      <c r="F12" s="143" t="s">
        <v>823</v>
      </c>
      <c r="G12" s="143" t="s">
        <v>312</v>
      </c>
      <c r="H12" s="143" t="s">
        <v>824</v>
      </c>
      <c r="I12" s="143" t="s">
        <v>312</v>
      </c>
      <c r="J12" s="143" t="s">
        <v>825</v>
      </c>
      <c r="K12" s="143" t="s">
        <v>312</v>
      </c>
      <c r="L12" s="146">
        <v>22010.096160000001</v>
      </c>
      <c r="M12" s="143" t="s">
        <v>826</v>
      </c>
      <c r="N12" s="146">
        <v>617980.18410850002</v>
      </c>
      <c r="O12" s="143" t="s">
        <v>827</v>
      </c>
    </row>
    <row r="13" spans="1:17" ht="24" customHeight="1" x14ac:dyDescent="0.2">
      <c r="A13" s="143" t="s">
        <v>672</v>
      </c>
      <c r="B13" s="142" t="s">
        <v>285</v>
      </c>
      <c r="C13" s="142" t="s">
        <v>673</v>
      </c>
      <c r="D13" s="142" t="s">
        <v>585</v>
      </c>
      <c r="E13" s="144" t="s">
        <v>5</v>
      </c>
      <c r="F13" s="143" t="s">
        <v>828</v>
      </c>
      <c r="G13" s="143" t="s">
        <v>312</v>
      </c>
      <c r="H13" s="143" t="s">
        <v>829</v>
      </c>
      <c r="I13" s="143" t="s">
        <v>312</v>
      </c>
      <c r="J13" s="143" t="s">
        <v>830</v>
      </c>
      <c r="K13" s="143" t="s">
        <v>312</v>
      </c>
      <c r="L13" s="146">
        <v>18754.691125000001</v>
      </c>
      <c r="M13" s="143" t="s">
        <v>831</v>
      </c>
      <c r="N13" s="146">
        <v>636734.87523350003</v>
      </c>
      <c r="O13" s="143" t="s">
        <v>832</v>
      </c>
    </row>
    <row r="14" spans="1:17" ht="24" customHeight="1" x14ac:dyDescent="0.2">
      <c r="A14" s="143" t="s">
        <v>742</v>
      </c>
      <c r="B14" s="142" t="s">
        <v>2</v>
      </c>
      <c r="C14" s="142" t="s">
        <v>743</v>
      </c>
      <c r="D14" s="142" t="s">
        <v>482</v>
      </c>
      <c r="E14" s="144" t="s">
        <v>487</v>
      </c>
      <c r="F14" s="143" t="s">
        <v>833</v>
      </c>
      <c r="G14" s="143" t="s">
        <v>312</v>
      </c>
      <c r="H14" s="143" t="s">
        <v>834</v>
      </c>
      <c r="I14" s="143" t="s">
        <v>312</v>
      </c>
      <c r="J14" s="143" t="s">
        <v>835</v>
      </c>
      <c r="K14" s="143" t="s">
        <v>312</v>
      </c>
      <c r="L14" s="146">
        <v>18514.828799999999</v>
      </c>
      <c r="M14" s="143" t="s">
        <v>836</v>
      </c>
      <c r="N14" s="146">
        <v>655249.70403350005</v>
      </c>
      <c r="O14" s="143" t="s">
        <v>837</v>
      </c>
    </row>
    <row r="15" spans="1:17" ht="24" customHeight="1" x14ac:dyDescent="0.2">
      <c r="A15" s="143" t="s">
        <v>838</v>
      </c>
      <c r="B15" s="142" t="s">
        <v>2</v>
      </c>
      <c r="C15" s="142" t="s">
        <v>839</v>
      </c>
      <c r="D15" s="142" t="s">
        <v>482</v>
      </c>
      <c r="E15" s="144" t="s">
        <v>107</v>
      </c>
      <c r="F15" s="143" t="s">
        <v>840</v>
      </c>
      <c r="G15" s="143" t="s">
        <v>312</v>
      </c>
      <c r="H15" s="143" t="s">
        <v>841</v>
      </c>
      <c r="I15" s="143" t="s">
        <v>312</v>
      </c>
      <c r="J15" s="143" t="s">
        <v>842</v>
      </c>
      <c r="K15" s="143" t="s">
        <v>312</v>
      </c>
      <c r="L15" s="146">
        <v>15496.467667200001</v>
      </c>
      <c r="M15" s="143" t="s">
        <v>843</v>
      </c>
      <c r="N15" s="146">
        <v>670746.17170069995</v>
      </c>
      <c r="O15" s="143" t="s">
        <v>844</v>
      </c>
    </row>
    <row r="16" spans="1:17" ht="24" customHeight="1" x14ac:dyDescent="0.2">
      <c r="A16" s="143" t="s">
        <v>845</v>
      </c>
      <c r="B16" s="142" t="s">
        <v>2</v>
      </c>
      <c r="C16" s="142" t="s">
        <v>846</v>
      </c>
      <c r="D16" s="142" t="s">
        <v>482</v>
      </c>
      <c r="E16" s="144" t="s">
        <v>107</v>
      </c>
      <c r="F16" s="143" t="s">
        <v>847</v>
      </c>
      <c r="G16" s="143" t="s">
        <v>312</v>
      </c>
      <c r="H16" s="143" t="s">
        <v>848</v>
      </c>
      <c r="I16" s="143" t="s">
        <v>312</v>
      </c>
      <c r="J16" s="143" t="s">
        <v>849</v>
      </c>
      <c r="K16" s="143" t="s">
        <v>312</v>
      </c>
      <c r="L16" s="146">
        <v>14064.0723067</v>
      </c>
      <c r="M16" s="143" t="s">
        <v>850</v>
      </c>
      <c r="N16" s="146">
        <v>684810.2440074</v>
      </c>
      <c r="O16" s="143" t="s">
        <v>851</v>
      </c>
    </row>
    <row r="17" spans="1:15" ht="24" customHeight="1" x14ac:dyDescent="0.2">
      <c r="A17" s="143" t="s">
        <v>852</v>
      </c>
      <c r="B17" s="142" t="s">
        <v>2</v>
      </c>
      <c r="C17" s="142" t="s">
        <v>853</v>
      </c>
      <c r="D17" s="142" t="s">
        <v>482</v>
      </c>
      <c r="E17" s="144" t="s">
        <v>107</v>
      </c>
      <c r="F17" s="143" t="s">
        <v>854</v>
      </c>
      <c r="G17" s="143" t="s">
        <v>312</v>
      </c>
      <c r="H17" s="143" t="s">
        <v>848</v>
      </c>
      <c r="I17" s="143" t="s">
        <v>312</v>
      </c>
      <c r="J17" s="143" t="s">
        <v>855</v>
      </c>
      <c r="K17" s="143" t="s">
        <v>312</v>
      </c>
      <c r="L17" s="146">
        <v>13916.4913242</v>
      </c>
      <c r="M17" s="143" t="s">
        <v>856</v>
      </c>
      <c r="N17" s="146">
        <v>698726.73533159995</v>
      </c>
      <c r="O17" s="143" t="s">
        <v>857</v>
      </c>
    </row>
    <row r="18" spans="1:15" ht="36" customHeight="1" x14ac:dyDescent="0.2">
      <c r="A18" s="143" t="s">
        <v>858</v>
      </c>
      <c r="B18" s="142" t="s">
        <v>2</v>
      </c>
      <c r="C18" s="142" t="s">
        <v>859</v>
      </c>
      <c r="D18" s="142" t="s">
        <v>576</v>
      </c>
      <c r="E18" s="144" t="s">
        <v>8</v>
      </c>
      <c r="F18" s="143" t="s">
        <v>860</v>
      </c>
      <c r="G18" s="143" t="s">
        <v>312</v>
      </c>
      <c r="H18" s="143" t="s">
        <v>861</v>
      </c>
      <c r="I18" s="143" t="s">
        <v>312</v>
      </c>
      <c r="J18" s="143" t="s">
        <v>862</v>
      </c>
      <c r="K18" s="143" t="s">
        <v>312</v>
      </c>
      <c r="L18" s="146">
        <v>13851.030568800001</v>
      </c>
      <c r="M18" s="143" t="s">
        <v>863</v>
      </c>
      <c r="N18" s="146">
        <v>712577.7659004</v>
      </c>
      <c r="O18" s="143" t="s">
        <v>864</v>
      </c>
    </row>
    <row r="19" spans="1:15" ht="24" customHeight="1" x14ac:dyDescent="0.2">
      <c r="A19" s="143" t="s">
        <v>865</v>
      </c>
      <c r="B19" s="142" t="s">
        <v>2</v>
      </c>
      <c r="C19" s="142" t="s">
        <v>866</v>
      </c>
      <c r="D19" s="142" t="s">
        <v>594</v>
      </c>
      <c r="E19" s="144" t="s">
        <v>5</v>
      </c>
      <c r="F19" s="143" t="s">
        <v>867</v>
      </c>
      <c r="G19" s="143" t="s">
        <v>312</v>
      </c>
      <c r="H19" s="143" t="s">
        <v>868</v>
      </c>
      <c r="I19" s="143" t="s">
        <v>312</v>
      </c>
      <c r="J19" s="143" t="s">
        <v>869</v>
      </c>
      <c r="K19" s="143" t="s">
        <v>312</v>
      </c>
      <c r="L19" s="146">
        <v>13770.087529500001</v>
      </c>
      <c r="M19" s="143" t="s">
        <v>863</v>
      </c>
      <c r="N19" s="146">
        <v>726347.85342990002</v>
      </c>
      <c r="O19" s="143" t="s">
        <v>870</v>
      </c>
    </row>
    <row r="20" spans="1:15" ht="24" customHeight="1" x14ac:dyDescent="0.2">
      <c r="A20" s="143" t="s">
        <v>588</v>
      </c>
      <c r="B20" s="142" t="s">
        <v>2</v>
      </c>
      <c r="C20" s="142" t="s">
        <v>589</v>
      </c>
      <c r="D20" s="142" t="s">
        <v>585</v>
      </c>
      <c r="E20" s="144" t="s">
        <v>5</v>
      </c>
      <c r="F20" s="143" t="s">
        <v>871</v>
      </c>
      <c r="G20" s="143" t="s">
        <v>312</v>
      </c>
      <c r="H20" s="143" t="s">
        <v>872</v>
      </c>
      <c r="I20" s="143" t="s">
        <v>312</v>
      </c>
      <c r="J20" s="143" t="s">
        <v>873</v>
      </c>
      <c r="K20" s="143" t="s">
        <v>312</v>
      </c>
      <c r="L20" s="146">
        <v>13646.670576</v>
      </c>
      <c r="M20" s="143" t="s">
        <v>874</v>
      </c>
      <c r="N20" s="146">
        <v>739994.52400590002</v>
      </c>
      <c r="O20" s="143" t="s">
        <v>875</v>
      </c>
    </row>
    <row r="21" spans="1:15" ht="24" customHeight="1" x14ac:dyDescent="0.2">
      <c r="A21" s="143" t="s">
        <v>603</v>
      </c>
      <c r="B21" s="142" t="s">
        <v>9</v>
      </c>
      <c r="C21" s="142" t="s">
        <v>604</v>
      </c>
      <c r="D21" s="142" t="s">
        <v>585</v>
      </c>
      <c r="E21" s="144" t="s">
        <v>602</v>
      </c>
      <c r="F21" s="143" t="s">
        <v>876</v>
      </c>
      <c r="G21" s="143" t="s">
        <v>312</v>
      </c>
      <c r="H21" s="143" t="s">
        <v>877</v>
      </c>
      <c r="I21" s="143" t="s">
        <v>312</v>
      </c>
      <c r="J21" s="143" t="s">
        <v>878</v>
      </c>
      <c r="K21" s="143" t="s">
        <v>312</v>
      </c>
      <c r="L21" s="146">
        <v>13603.56048</v>
      </c>
      <c r="M21" s="143" t="s">
        <v>874</v>
      </c>
      <c r="N21" s="146">
        <v>753598.08448590001</v>
      </c>
      <c r="O21" s="143" t="s">
        <v>879</v>
      </c>
    </row>
    <row r="22" spans="1:15" ht="36" customHeight="1" x14ac:dyDescent="0.2">
      <c r="A22" s="143" t="s">
        <v>438</v>
      </c>
      <c r="B22" s="142" t="s">
        <v>289</v>
      </c>
      <c r="C22" s="142" t="s">
        <v>439</v>
      </c>
      <c r="D22" s="142" t="s">
        <v>482</v>
      </c>
      <c r="E22" s="144" t="s">
        <v>411</v>
      </c>
      <c r="F22" s="143" t="s">
        <v>880</v>
      </c>
      <c r="G22" s="143" t="s">
        <v>312</v>
      </c>
      <c r="H22" s="143" t="s">
        <v>881</v>
      </c>
      <c r="I22" s="143" t="s">
        <v>312</v>
      </c>
      <c r="J22" s="143" t="s">
        <v>882</v>
      </c>
      <c r="K22" s="143" t="s">
        <v>312</v>
      </c>
      <c r="L22" s="146">
        <v>11115.66</v>
      </c>
      <c r="M22" s="143" t="s">
        <v>883</v>
      </c>
      <c r="N22" s="146">
        <v>764713.74448590004</v>
      </c>
      <c r="O22" s="143" t="s">
        <v>884</v>
      </c>
    </row>
    <row r="23" spans="1:15" ht="24" customHeight="1" x14ac:dyDescent="0.2">
      <c r="A23" s="143" t="s">
        <v>885</v>
      </c>
      <c r="B23" s="142" t="s">
        <v>2</v>
      </c>
      <c r="C23" s="142" t="s">
        <v>886</v>
      </c>
      <c r="D23" s="142" t="s">
        <v>585</v>
      </c>
      <c r="E23" s="144" t="s">
        <v>5</v>
      </c>
      <c r="F23" s="143" t="s">
        <v>887</v>
      </c>
      <c r="G23" s="143" t="s">
        <v>312</v>
      </c>
      <c r="H23" s="143" t="s">
        <v>888</v>
      </c>
      <c r="I23" s="143" t="s">
        <v>312</v>
      </c>
      <c r="J23" s="143" t="s">
        <v>889</v>
      </c>
      <c r="K23" s="143" t="s">
        <v>312</v>
      </c>
      <c r="L23" s="146">
        <v>11059.1949358</v>
      </c>
      <c r="M23" s="143" t="s">
        <v>883</v>
      </c>
      <c r="N23" s="146">
        <v>775772.93942169996</v>
      </c>
      <c r="O23" s="143" t="s">
        <v>890</v>
      </c>
    </row>
    <row r="24" spans="1:15" ht="24" customHeight="1" x14ac:dyDescent="0.2">
      <c r="A24" s="148" t="s">
        <v>666</v>
      </c>
      <c r="B24" s="147" t="s">
        <v>285</v>
      </c>
      <c r="C24" s="147" t="s">
        <v>667</v>
      </c>
      <c r="D24" s="147" t="s">
        <v>576</v>
      </c>
      <c r="E24" s="149" t="s">
        <v>5</v>
      </c>
      <c r="F24" s="148" t="s">
        <v>891</v>
      </c>
      <c r="G24" s="148" t="s">
        <v>312</v>
      </c>
      <c r="H24" s="148" t="s">
        <v>892</v>
      </c>
      <c r="I24" s="148" t="s">
        <v>312</v>
      </c>
      <c r="J24" s="148" t="s">
        <v>893</v>
      </c>
      <c r="K24" s="148" t="s">
        <v>312</v>
      </c>
      <c r="L24" s="151">
        <v>11003.693046300001</v>
      </c>
      <c r="M24" s="148" t="s">
        <v>894</v>
      </c>
      <c r="N24" s="151">
        <v>786776.63246800005</v>
      </c>
      <c r="O24" s="148" t="s">
        <v>895</v>
      </c>
    </row>
    <row r="25" spans="1:15" ht="24" customHeight="1" x14ac:dyDescent="0.2">
      <c r="A25" s="148" t="s">
        <v>611</v>
      </c>
      <c r="B25" s="147" t="s">
        <v>9</v>
      </c>
      <c r="C25" s="147" t="s">
        <v>612</v>
      </c>
      <c r="D25" s="147" t="s">
        <v>482</v>
      </c>
      <c r="E25" s="149" t="s">
        <v>602</v>
      </c>
      <c r="F25" s="148" t="s">
        <v>896</v>
      </c>
      <c r="G25" s="148" t="s">
        <v>312</v>
      </c>
      <c r="H25" s="148" t="s">
        <v>897</v>
      </c>
      <c r="I25" s="148" t="s">
        <v>312</v>
      </c>
      <c r="J25" s="148" t="s">
        <v>898</v>
      </c>
      <c r="K25" s="148" t="s">
        <v>312</v>
      </c>
      <c r="L25" s="151">
        <v>10919.0016</v>
      </c>
      <c r="M25" s="148" t="s">
        <v>899</v>
      </c>
      <c r="N25" s="151">
        <v>797695.63406800001</v>
      </c>
      <c r="O25" s="148" t="s">
        <v>900</v>
      </c>
    </row>
    <row r="26" spans="1:15" ht="24" customHeight="1" x14ac:dyDescent="0.2">
      <c r="A26" s="148" t="s">
        <v>567</v>
      </c>
      <c r="B26" s="147" t="s">
        <v>2</v>
      </c>
      <c r="C26" s="147" t="s">
        <v>568</v>
      </c>
      <c r="D26" s="147" t="s">
        <v>482</v>
      </c>
      <c r="E26" s="149" t="s">
        <v>6</v>
      </c>
      <c r="F26" s="148" t="s">
        <v>901</v>
      </c>
      <c r="G26" s="148" t="s">
        <v>312</v>
      </c>
      <c r="H26" s="148" t="s">
        <v>902</v>
      </c>
      <c r="I26" s="148" t="s">
        <v>312</v>
      </c>
      <c r="J26" s="148" t="s">
        <v>903</v>
      </c>
      <c r="K26" s="148" t="s">
        <v>312</v>
      </c>
      <c r="L26" s="151">
        <v>9983.1109483</v>
      </c>
      <c r="M26" s="148" t="s">
        <v>904</v>
      </c>
      <c r="N26" s="151">
        <v>807678.7450163</v>
      </c>
      <c r="O26" s="148" t="s">
        <v>905</v>
      </c>
    </row>
    <row r="27" spans="1:15" ht="24" customHeight="1" x14ac:dyDescent="0.2">
      <c r="A27" s="148" t="s">
        <v>906</v>
      </c>
      <c r="B27" s="147" t="s">
        <v>2</v>
      </c>
      <c r="C27" s="147" t="s">
        <v>907</v>
      </c>
      <c r="D27" s="147" t="s">
        <v>585</v>
      </c>
      <c r="E27" s="149" t="s">
        <v>5</v>
      </c>
      <c r="F27" s="148" t="s">
        <v>908</v>
      </c>
      <c r="G27" s="148" t="s">
        <v>312</v>
      </c>
      <c r="H27" s="148" t="s">
        <v>909</v>
      </c>
      <c r="I27" s="148" t="s">
        <v>312</v>
      </c>
      <c r="J27" s="148" t="s">
        <v>910</v>
      </c>
      <c r="K27" s="148" t="s">
        <v>312</v>
      </c>
      <c r="L27" s="151">
        <v>9805.6383076999991</v>
      </c>
      <c r="M27" s="148" t="s">
        <v>911</v>
      </c>
      <c r="N27" s="151">
        <v>817484.38332400005</v>
      </c>
      <c r="O27" s="148" t="s">
        <v>912</v>
      </c>
    </row>
    <row r="28" spans="1:15" ht="36" customHeight="1" x14ac:dyDescent="0.2">
      <c r="A28" s="148" t="s">
        <v>420</v>
      </c>
      <c r="B28" s="147" t="s">
        <v>289</v>
      </c>
      <c r="C28" s="147" t="s">
        <v>421</v>
      </c>
      <c r="D28" s="147" t="s">
        <v>482</v>
      </c>
      <c r="E28" s="149" t="s">
        <v>411</v>
      </c>
      <c r="F28" s="148" t="s">
        <v>913</v>
      </c>
      <c r="G28" s="148" t="s">
        <v>312</v>
      </c>
      <c r="H28" s="148" t="s">
        <v>914</v>
      </c>
      <c r="I28" s="148" t="s">
        <v>312</v>
      </c>
      <c r="J28" s="148" t="s">
        <v>915</v>
      </c>
      <c r="K28" s="148" t="s">
        <v>312</v>
      </c>
      <c r="L28" s="151">
        <v>8651.7000000000007</v>
      </c>
      <c r="M28" s="148" t="s">
        <v>916</v>
      </c>
      <c r="N28" s="151">
        <v>826136.08332400001</v>
      </c>
      <c r="O28" s="148" t="s">
        <v>917</v>
      </c>
    </row>
    <row r="29" spans="1:15" ht="24" customHeight="1" x14ac:dyDescent="0.2">
      <c r="A29" s="148" t="s">
        <v>600</v>
      </c>
      <c r="B29" s="147" t="s">
        <v>9</v>
      </c>
      <c r="C29" s="147" t="s">
        <v>601</v>
      </c>
      <c r="D29" s="147" t="s">
        <v>585</v>
      </c>
      <c r="E29" s="149" t="s">
        <v>602</v>
      </c>
      <c r="F29" s="148" t="s">
        <v>918</v>
      </c>
      <c r="G29" s="148" t="s">
        <v>312</v>
      </c>
      <c r="H29" s="148" t="s">
        <v>919</v>
      </c>
      <c r="I29" s="148" t="s">
        <v>312</v>
      </c>
      <c r="J29" s="148" t="s">
        <v>920</v>
      </c>
      <c r="K29" s="148" t="s">
        <v>312</v>
      </c>
      <c r="L29" s="151">
        <v>8110.1279999999997</v>
      </c>
      <c r="M29" s="148" t="s">
        <v>921</v>
      </c>
      <c r="N29" s="151">
        <v>834246.21132400003</v>
      </c>
      <c r="O29" s="148" t="s">
        <v>922</v>
      </c>
    </row>
    <row r="30" spans="1:15" ht="24" customHeight="1" x14ac:dyDescent="0.2">
      <c r="A30" s="148" t="s">
        <v>776</v>
      </c>
      <c r="B30" s="147" t="s">
        <v>2</v>
      </c>
      <c r="C30" s="147" t="s">
        <v>777</v>
      </c>
      <c r="D30" s="147" t="s">
        <v>482</v>
      </c>
      <c r="E30" s="149" t="s">
        <v>36</v>
      </c>
      <c r="F30" s="148" t="s">
        <v>923</v>
      </c>
      <c r="G30" s="148" t="s">
        <v>312</v>
      </c>
      <c r="H30" s="148" t="s">
        <v>924</v>
      </c>
      <c r="I30" s="148" t="s">
        <v>312</v>
      </c>
      <c r="J30" s="148" t="s">
        <v>925</v>
      </c>
      <c r="K30" s="148" t="s">
        <v>312</v>
      </c>
      <c r="L30" s="151">
        <v>8062.5780000000004</v>
      </c>
      <c r="M30" s="148" t="s">
        <v>926</v>
      </c>
      <c r="N30" s="151">
        <v>842308.78932400001</v>
      </c>
      <c r="O30" s="148" t="s">
        <v>927</v>
      </c>
    </row>
    <row r="31" spans="1:15" ht="24" customHeight="1" x14ac:dyDescent="0.2">
      <c r="A31" s="148" t="s">
        <v>668</v>
      </c>
      <c r="B31" s="147" t="s">
        <v>285</v>
      </c>
      <c r="C31" s="147" t="s">
        <v>669</v>
      </c>
      <c r="D31" s="147" t="s">
        <v>585</v>
      </c>
      <c r="E31" s="149" t="s">
        <v>5</v>
      </c>
      <c r="F31" s="148" t="s">
        <v>928</v>
      </c>
      <c r="G31" s="148" t="s">
        <v>312</v>
      </c>
      <c r="H31" s="148" t="s">
        <v>929</v>
      </c>
      <c r="I31" s="148" t="s">
        <v>312</v>
      </c>
      <c r="J31" s="148" t="s">
        <v>930</v>
      </c>
      <c r="K31" s="148" t="s">
        <v>312</v>
      </c>
      <c r="L31" s="151">
        <v>7196.5074000000004</v>
      </c>
      <c r="M31" s="148" t="s">
        <v>931</v>
      </c>
      <c r="N31" s="151">
        <v>849505.29672400001</v>
      </c>
      <c r="O31" s="148" t="s">
        <v>932</v>
      </c>
    </row>
    <row r="32" spans="1:15" ht="24" customHeight="1" x14ac:dyDescent="0.2">
      <c r="A32" s="148" t="s">
        <v>458</v>
      </c>
      <c r="B32" s="147" t="s">
        <v>9</v>
      </c>
      <c r="C32" s="147" t="s">
        <v>459</v>
      </c>
      <c r="D32" s="147" t="s">
        <v>482</v>
      </c>
      <c r="E32" s="149" t="s">
        <v>460</v>
      </c>
      <c r="F32" s="148" t="s">
        <v>933</v>
      </c>
      <c r="G32" s="148" t="s">
        <v>312</v>
      </c>
      <c r="H32" s="148" t="s">
        <v>934</v>
      </c>
      <c r="I32" s="148" t="s">
        <v>312</v>
      </c>
      <c r="J32" s="148" t="s">
        <v>935</v>
      </c>
      <c r="K32" s="148" t="s">
        <v>312</v>
      </c>
      <c r="L32" s="151">
        <v>6777.06</v>
      </c>
      <c r="M32" s="148" t="s">
        <v>936</v>
      </c>
      <c r="N32" s="151">
        <v>856282.35672399995</v>
      </c>
      <c r="O32" s="148" t="s">
        <v>937</v>
      </c>
    </row>
    <row r="33" spans="1:15" ht="24" customHeight="1" x14ac:dyDescent="0.2">
      <c r="A33" s="148" t="s">
        <v>616</v>
      </c>
      <c r="B33" s="147" t="s">
        <v>2</v>
      </c>
      <c r="C33" s="147" t="s">
        <v>617</v>
      </c>
      <c r="D33" s="147" t="s">
        <v>482</v>
      </c>
      <c r="E33" s="149" t="s">
        <v>6</v>
      </c>
      <c r="F33" s="148" t="s">
        <v>938</v>
      </c>
      <c r="G33" s="148" t="s">
        <v>312</v>
      </c>
      <c r="H33" s="148" t="s">
        <v>939</v>
      </c>
      <c r="I33" s="148" t="s">
        <v>312</v>
      </c>
      <c r="J33" s="148" t="s">
        <v>940</v>
      </c>
      <c r="K33" s="148" t="s">
        <v>312</v>
      </c>
      <c r="L33" s="151">
        <v>5677.7006432999997</v>
      </c>
      <c r="M33" s="148" t="s">
        <v>941</v>
      </c>
      <c r="N33" s="151">
        <v>861960.05736730003</v>
      </c>
      <c r="O33" s="148" t="s">
        <v>942</v>
      </c>
    </row>
    <row r="34" spans="1:15" ht="36" customHeight="1" x14ac:dyDescent="0.2">
      <c r="A34" s="148" t="s">
        <v>412</v>
      </c>
      <c r="B34" s="147" t="s">
        <v>289</v>
      </c>
      <c r="C34" s="147" t="s">
        <v>413</v>
      </c>
      <c r="D34" s="147" t="s">
        <v>482</v>
      </c>
      <c r="E34" s="149" t="s">
        <v>411</v>
      </c>
      <c r="F34" s="148" t="s">
        <v>943</v>
      </c>
      <c r="G34" s="148" t="s">
        <v>312</v>
      </c>
      <c r="H34" s="148" t="s">
        <v>944</v>
      </c>
      <c r="I34" s="148" t="s">
        <v>312</v>
      </c>
      <c r="J34" s="148" t="s">
        <v>944</v>
      </c>
      <c r="K34" s="148" t="s">
        <v>312</v>
      </c>
      <c r="L34" s="151">
        <v>5442.24</v>
      </c>
      <c r="M34" s="148" t="s">
        <v>945</v>
      </c>
      <c r="N34" s="151">
        <v>867402.29736730002</v>
      </c>
      <c r="O34" s="148" t="s">
        <v>946</v>
      </c>
    </row>
    <row r="35" spans="1:15" ht="24" customHeight="1" x14ac:dyDescent="0.2">
      <c r="A35" s="148" t="s">
        <v>947</v>
      </c>
      <c r="B35" s="147" t="s">
        <v>2</v>
      </c>
      <c r="C35" s="147" t="s">
        <v>700</v>
      </c>
      <c r="D35" s="147" t="s">
        <v>585</v>
      </c>
      <c r="E35" s="149" t="s">
        <v>5</v>
      </c>
      <c r="F35" s="148" t="s">
        <v>948</v>
      </c>
      <c r="G35" s="148" t="s">
        <v>312</v>
      </c>
      <c r="H35" s="148" t="s">
        <v>949</v>
      </c>
      <c r="I35" s="148" t="s">
        <v>312</v>
      </c>
      <c r="J35" s="148" t="s">
        <v>950</v>
      </c>
      <c r="K35" s="148" t="s">
        <v>312</v>
      </c>
      <c r="L35" s="151">
        <v>5428.973645</v>
      </c>
      <c r="M35" s="148" t="s">
        <v>951</v>
      </c>
      <c r="N35" s="151">
        <v>872831.27101230004</v>
      </c>
      <c r="O35" s="148" t="s">
        <v>952</v>
      </c>
    </row>
    <row r="36" spans="1:15" ht="60" customHeight="1" x14ac:dyDescent="0.2">
      <c r="A36" s="148" t="s">
        <v>953</v>
      </c>
      <c r="B36" s="147" t="s">
        <v>2</v>
      </c>
      <c r="C36" s="147" t="s">
        <v>954</v>
      </c>
      <c r="D36" s="147" t="s">
        <v>576</v>
      </c>
      <c r="E36" s="149" t="s">
        <v>8</v>
      </c>
      <c r="F36" s="148" t="s">
        <v>955</v>
      </c>
      <c r="G36" s="148" t="s">
        <v>312</v>
      </c>
      <c r="H36" s="148" t="s">
        <v>956</v>
      </c>
      <c r="I36" s="148" t="s">
        <v>312</v>
      </c>
      <c r="J36" s="148" t="s">
        <v>957</v>
      </c>
      <c r="K36" s="148" t="s">
        <v>312</v>
      </c>
      <c r="L36" s="151">
        <v>4716.0471620999997</v>
      </c>
      <c r="M36" s="148" t="s">
        <v>958</v>
      </c>
      <c r="N36" s="151">
        <v>877547.31817440002</v>
      </c>
      <c r="O36" s="148" t="s">
        <v>959</v>
      </c>
    </row>
    <row r="37" spans="1:15" ht="36" customHeight="1" x14ac:dyDescent="0.2">
      <c r="A37" s="148" t="s">
        <v>424</v>
      </c>
      <c r="B37" s="147" t="s">
        <v>289</v>
      </c>
      <c r="C37" s="147" t="s">
        <v>425</v>
      </c>
      <c r="D37" s="147" t="s">
        <v>482</v>
      </c>
      <c r="E37" s="149" t="s">
        <v>411</v>
      </c>
      <c r="F37" s="148" t="s">
        <v>943</v>
      </c>
      <c r="G37" s="148" t="s">
        <v>312</v>
      </c>
      <c r="H37" s="148" t="s">
        <v>960</v>
      </c>
      <c r="I37" s="148" t="s">
        <v>312</v>
      </c>
      <c r="J37" s="148" t="s">
        <v>960</v>
      </c>
      <c r="K37" s="148" t="s">
        <v>312</v>
      </c>
      <c r="L37" s="151">
        <v>4661.72</v>
      </c>
      <c r="M37" s="148" t="s">
        <v>958</v>
      </c>
      <c r="N37" s="151">
        <v>882209.03817439999</v>
      </c>
      <c r="O37" s="148" t="s">
        <v>961</v>
      </c>
    </row>
    <row r="38" spans="1:15" ht="24" customHeight="1" x14ac:dyDescent="0.2">
      <c r="A38" s="148" t="s">
        <v>772</v>
      </c>
      <c r="B38" s="147" t="s">
        <v>2</v>
      </c>
      <c r="C38" s="147" t="s">
        <v>773</v>
      </c>
      <c r="D38" s="147" t="s">
        <v>482</v>
      </c>
      <c r="E38" s="149" t="s">
        <v>487</v>
      </c>
      <c r="F38" s="148" t="s">
        <v>962</v>
      </c>
      <c r="G38" s="148" t="s">
        <v>312</v>
      </c>
      <c r="H38" s="148" t="s">
        <v>963</v>
      </c>
      <c r="I38" s="148" t="s">
        <v>312</v>
      </c>
      <c r="J38" s="148" t="s">
        <v>964</v>
      </c>
      <c r="K38" s="148" t="s">
        <v>312</v>
      </c>
      <c r="L38" s="151">
        <v>3913.1747999999998</v>
      </c>
      <c r="M38" s="148" t="s">
        <v>965</v>
      </c>
      <c r="N38" s="151">
        <v>886122.21297440003</v>
      </c>
      <c r="O38" s="148" t="s">
        <v>966</v>
      </c>
    </row>
    <row r="39" spans="1:15" ht="36" customHeight="1" x14ac:dyDescent="0.2">
      <c r="A39" s="148" t="s">
        <v>414</v>
      </c>
      <c r="B39" s="147" t="s">
        <v>289</v>
      </c>
      <c r="C39" s="147" t="s">
        <v>415</v>
      </c>
      <c r="D39" s="147" t="s">
        <v>482</v>
      </c>
      <c r="E39" s="149" t="s">
        <v>411</v>
      </c>
      <c r="F39" s="148" t="s">
        <v>943</v>
      </c>
      <c r="G39" s="148" t="s">
        <v>312</v>
      </c>
      <c r="H39" s="148" t="s">
        <v>967</v>
      </c>
      <c r="I39" s="148" t="s">
        <v>312</v>
      </c>
      <c r="J39" s="148" t="s">
        <v>967</v>
      </c>
      <c r="K39" s="148" t="s">
        <v>312</v>
      </c>
      <c r="L39" s="151">
        <v>3522.45</v>
      </c>
      <c r="M39" s="148" t="s">
        <v>968</v>
      </c>
      <c r="N39" s="151">
        <v>889644.66297439998</v>
      </c>
      <c r="O39" s="148" t="s">
        <v>969</v>
      </c>
    </row>
    <row r="40" spans="1:15" ht="24" customHeight="1" x14ac:dyDescent="0.2">
      <c r="A40" s="148" t="s">
        <v>970</v>
      </c>
      <c r="B40" s="147" t="s">
        <v>2</v>
      </c>
      <c r="C40" s="147" t="s">
        <v>971</v>
      </c>
      <c r="D40" s="147" t="s">
        <v>972</v>
      </c>
      <c r="E40" s="149" t="s">
        <v>5</v>
      </c>
      <c r="F40" s="148" t="s">
        <v>867</v>
      </c>
      <c r="G40" s="148" t="s">
        <v>312</v>
      </c>
      <c r="H40" s="148" t="s">
        <v>973</v>
      </c>
      <c r="I40" s="148" t="s">
        <v>312</v>
      </c>
      <c r="J40" s="148" t="s">
        <v>974</v>
      </c>
      <c r="K40" s="148" t="s">
        <v>312</v>
      </c>
      <c r="L40" s="151">
        <v>3301.5999339999998</v>
      </c>
      <c r="M40" s="148" t="s">
        <v>975</v>
      </c>
      <c r="N40" s="151">
        <v>892946.26290840004</v>
      </c>
      <c r="O40" s="148" t="s">
        <v>976</v>
      </c>
    </row>
    <row r="41" spans="1:15" ht="24" customHeight="1" x14ac:dyDescent="0.2">
      <c r="A41" s="148" t="s">
        <v>296</v>
      </c>
      <c r="B41" s="147" t="s">
        <v>289</v>
      </c>
      <c r="C41" s="147" t="s">
        <v>194</v>
      </c>
      <c r="D41" s="147" t="s">
        <v>576</v>
      </c>
      <c r="E41" s="149" t="s">
        <v>8</v>
      </c>
      <c r="F41" s="148" t="s">
        <v>977</v>
      </c>
      <c r="G41" s="148" t="s">
        <v>312</v>
      </c>
      <c r="H41" s="148" t="s">
        <v>978</v>
      </c>
      <c r="I41" s="148" t="s">
        <v>312</v>
      </c>
      <c r="J41" s="148" t="s">
        <v>979</v>
      </c>
      <c r="K41" s="148" t="s">
        <v>312</v>
      </c>
      <c r="L41" s="151">
        <v>3105.28</v>
      </c>
      <c r="M41" s="148" t="s">
        <v>980</v>
      </c>
      <c r="N41" s="151">
        <v>896051.54290839995</v>
      </c>
      <c r="O41" s="148" t="s">
        <v>981</v>
      </c>
    </row>
    <row r="42" spans="1:15" ht="24" customHeight="1" x14ac:dyDescent="0.2">
      <c r="A42" s="148" t="s">
        <v>605</v>
      </c>
      <c r="B42" s="147" t="s">
        <v>9</v>
      </c>
      <c r="C42" s="147" t="s">
        <v>606</v>
      </c>
      <c r="D42" s="147" t="s">
        <v>482</v>
      </c>
      <c r="E42" s="149" t="s">
        <v>460</v>
      </c>
      <c r="F42" s="148" t="s">
        <v>982</v>
      </c>
      <c r="G42" s="148" t="s">
        <v>312</v>
      </c>
      <c r="H42" s="148" t="s">
        <v>983</v>
      </c>
      <c r="I42" s="148" t="s">
        <v>312</v>
      </c>
      <c r="J42" s="148" t="s">
        <v>984</v>
      </c>
      <c r="K42" s="148" t="s">
        <v>312</v>
      </c>
      <c r="L42" s="151">
        <v>3020.2999199999999</v>
      </c>
      <c r="M42" s="148" t="s">
        <v>985</v>
      </c>
      <c r="N42" s="151">
        <v>899071.84282839997</v>
      </c>
      <c r="O42" s="148" t="s">
        <v>986</v>
      </c>
    </row>
    <row r="43" spans="1:15" ht="36" customHeight="1" x14ac:dyDescent="0.2">
      <c r="A43" s="148" t="s">
        <v>748</v>
      </c>
      <c r="B43" s="147" t="s">
        <v>2</v>
      </c>
      <c r="C43" s="147" t="s">
        <v>749</v>
      </c>
      <c r="D43" s="147" t="s">
        <v>482</v>
      </c>
      <c r="E43" s="149" t="s">
        <v>487</v>
      </c>
      <c r="F43" s="148" t="s">
        <v>987</v>
      </c>
      <c r="G43" s="148" t="s">
        <v>312</v>
      </c>
      <c r="H43" s="148" t="s">
        <v>988</v>
      </c>
      <c r="I43" s="148" t="s">
        <v>312</v>
      </c>
      <c r="J43" s="148" t="s">
        <v>989</v>
      </c>
      <c r="K43" s="148" t="s">
        <v>312</v>
      </c>
      <c r="L43" s="151">
        <v>2917.6680000000001</v>
      </c>
      <c r="M43" s="148" t="s">
        <v>990</v>
      </c>
      <c r="N43" s="151">
        <v>901989.51082840003</v>
      </c>
      <c r="O43" s="148" t="s">
        <v>991</v>
      </c>
    </row>
    <row r="44" spans="1:15" ht="24" customHeight="1" x14ac:dyDescent="0.2">
      <c r="A44" s="148" t="s">
        <v>480</v>
      </c>
      <c r="B44" s="147" t="s">
        <v>2</v>
      </c>
      <c r="C44" s="147" t="s">
        <v>481</v>
      </c>
      <c r="D44" s="147" t="s">
        <v>482</v>
      </c>
      <c r="E44" s="149" t="s">
        <v>81</v>
      </c>
      <c r="F44" s="148" t="s">
        <v>880</v>
      </c>
      <c r="G44" s="148" t="s">
        <v>312</v>
      </c>
      <c r="H44" s="148" t="s">
        <v>992</v>
      </c>
      <c r="I44" s="148" t="s">
        <v>312</v>
      </c>
      <c r="J44" s="148" t="s">
        <v>993</v>
      </c>
      <c r="K44" s="148" t="s">
        <v>312</v>
      </c>
      <c r="L44" s="151">
        <v>2547.84</v>
      </c>
      <c r="M44" s="148" t="s">
        <v>994</v>
      </c>
      <c r="N44" s="151">
        <v>904537.3508284</v>
      </c>
      <c r="O44" s="148" t="s">
        <v>995</v>
      </c>
    </row>
    <row r="45" spans="1:15" ht="48" customHeight="1" x14ac:dyDescent="0.2">
      <c r="A45" s="148" t="s">
        <v>422</v>
      </c>
      <c r="B45" s="147" t="s">
        <v>289</v>
      </c>
      <c r="C45" s="147" t="s">
        <v>423</v>
      </c>
      <c r="D45" s="147" t="s">
        <v>482</v>
      </c>
      <c r="E45" s="149" t="s">
        <v>411</v>
      </c>
      <c r="F45" s="148" t="s">
        <v>996</v>
      </c>
      <c r="G45" s="148" t="s">
        <v>312</v>
      </c>
      <c r="H45" s="148" t="s">
        <v>997</v>
      </c>
      <c r="I45" s="148" t="s">
        <v>312</v>
      </c>
      <c r="J45" s="148" t="s">
        <v>998</v>
      </c>
      <c r="K45" s="148" t="s">
        <v>312</v>
      </c>
      <c r="L45" s="151">
        <v>2361.4</v>
      </c>
      <c r="M45" s="148" t="s">
        <v>999</v>
      </c>
      <c r="N45" s="151">
        <v>906898.75082840002</v>
      </c>
      <c r="O45" s="148" t="s">
        <v>1000</v>
      </c>
    </row>
    <row r="46" spans="1:15" ht="24" customHeight="1" x14ac:dyDescent="0.2">
      <c r="A46" s="148" t="s">
        <v>1001</v>
      </c>
      <c r="B46" s="147" t="s">
        <v>2</v>
      </c>
      <c r="C46" s="147" t="s">
        <v>1002</v>
      </c>
      <c r="D46" s="147" t="s">
        <v>585</v>
      </c>
      <c r="E46" s="149" t="s">
        <v>5</v>
      </c>
      <c r="F46" s="148" t="s">
        <v>1003</v>
      </c>
      <c r="G46" s="148" t="s">
        <v>312</v>
      </c>
      <c r="H46" s="148" t="s">
        <v>1004</v>
      </c>
      <c r="I46" s="148" t="s">
        <v>312</v>
      </c>
      <c r="J46" s="148" t="s">
        <v>1005</v>
      </c>
      <c r="K46" s="148" t="s">
        <v>312</v>
      </c>
      <c r="L46" s="151">
        <v>2227.4593516</v>
      </c>
      <c r="M46" s="148" t="s">
        <v>1006</v>
      </c>
      <c r="N46" s="151">
        <v>909126.21018000005</v>
      </c>
      <c r="O46" s="148" t="s">
        <v>1007</v>
      </c>
    </row>
    <row r="47" spans="1:15" ht="36" customHeight="1" x14ac:dyDescent="0.2">
      <c r="A47" s="148" t="s">
        <v>418</v>
      </c>
      <c r="B47" s="147" t="s">
        <v>289</v>
      </c>
      <c r="C47" s="147" t="s">
        <v>419</v>
      </c>
      <c r="D47" s="147" t="s">
        <v>482</v>
      </c>
      <c r="E47" s="149" t="s">
        <v>411</v>
      </c>
      <c r="F47" s="148" t="s">
        <v>943</v>
      </c>
      <c r="G47" s="148" t="s">
        <v>312</v>
      </c>
      <c r="H47" s="148" t="s">
        <v>1008</v>
      </c>
      <c r="I47" s="148" t="s">
        <v>312</v>
      </c>
      <c r="J47" s="148" t="s">
        <v>1008</v>
      </c>
      <c r="K47" s="148" t="s">
        <v>312</v>
      </c>
      <c r="L47" s="151">
        <v>2219.7600000000002</v>
      </c>
      <c r="M47" s="148" t="s">
        <v>1006</v>
      </c>
      <c r="N47" s="151">
        <v>911345.97017999995</v>
      </c>
      <c r="O47" s="148" t="s">
        <v>1009</v>
      </c>
    </row>
    <row r="48" spans="1:15" ht="36" customHeight="1" x14ac:dyDescent="0.2">
      <c r="A48" s="148" t="s">
        <v>440</v>
      </c>
      <c r="B48" s="147" t="s">
        <v>289</v>
      </c>
      <c r="C48" s="147" t="s">
        <v>441</v>
      </c>
      <c r="D48" s="147" t="s">
        <v>482</v>
      </c>
      <c r="E48" s="149" t="s">
        <v>411</v>
      </c>
      <c r="F48" s="148" t="s">
        <v>933</v>
      </c>
      <c r="G48" s="148" t="s">
        <v>312</v>
      </c>
      <c r="H48" s="148" t="s">
        <v>1010</v>
      </c>
      <c r="I48" s="148" t="s">
        <v>312</v>
      </c>
      <c r="J48" s="148" t="s">
        <v>1011</v>
      </c>
      <c r="K48" s="148" t="s">
        <v>312</v>
      </c>
      <c r="L48" s="151">
        <v>2208.0300000000002</v>
      </c>
      <c r="M48" s="148" t="s">
        <v>1006</v>
      </c>
      <c r="N48" s="151">
        <v>913554.00017999997</v>
      </c>
      <c r="O48" s="148" t="s">
        <v>1012</v>
      </c>
    </row>
    <row r="49" spans="1:15" ht="48" customHeight="1" x14ac:dyDescent="0.2">
      <c r="A49" s="148" t="s">
        <v>1013</v>
      </c>
      <c r="B49" s="147" t="s">
        <v>2</v>
      </c>
      <c r="C49" s="147" t="s">
        <v>1014</v>
      </c>
      <c r="D49" s="147" t="s">
        <v>576</v>
      </c>
      <c r="E49" s="149" t="s">
        <v>8</v>
      </c>
      <c r="F49" s="148" t="s">
        <v>1015</v>
      </c>
      <c r="G49" s="148" t="s">
        <v>312</v>
      </c>
      <c r="H49" s="148" t="s">
        <v>1016</v>
      </c>
      <c r="I49" s="148" t="s">
        <v>312</v>
      </c>
      <c r="J49" s="148" t="s">
        <v>1017</v>
      </c>
      <c r="K49" s="148" t="s">
        <v>312</v>
      </c>
      <c r="L49" s="151">
        <v>2066.4571909000001</v>
      </c>
      <c r="M49" s="148" t="s">
        <v>1018</v>
      </c>
      <c r="N49" s="151">
        <v>915620.45737089997</v>
      </c>
      <c r="O49" s="148" t="s">
        <v>1019</v>
      </c>
    </row>
    <row r="50" spans="1:15" ht="48" customHeight="1" x14ac:dyDescent="0.2">
      <c r="A50" s="148" t="s">
        <v>416</v>
      </c>
      <c r="B50" s="147" t="s">
        <v>289</v>
      </c>
      <c r="C50" s="147" t="s">
        <v>417</v>
      </c>
      <c r="D50" s="147" t="s">
        <v>482</v>
      </c>
      <c r="E50" s="149" t="s">
        <v>411</v>
      </c>
      <c r="F50" s="148" t="s">
        <v>943</v>
      </c>
      <c r="G50" s="148" t="s">
        <v>312</v>
      </c>
      <c r="H50" s="148" t="s">
        <v>1020</v>
      </c>
      <c r="I50" s="148" t="s">
        <v>312</v>
      </c>
      <c r="J50" s="148" t="s">
        <v>1020</v>
      </c>
      <c r="K50" s="148" t="s">
        <v>312</v>
      </c>
      <c r="L50" s="151">
        <v>2050.5</v>
      </c>
      <c r="M50" s="148" t="s">
        <v>1018</v>
      </c>
      <c r="N50" s="151">
        <v>917670.95737089997</v>
      </c>
      <c r="O50" s="148" t="s">
        <v>1021</v>
      </c>
    </row>
    <row r="51" spans="1:15" ht="24" customHeight="1" x14ac:dyDescent="0.2">
      <c r="A51" s="148" t="s">
        <v>774</v>
      </c>
      <c r="B51" s="147" t="s">
        <v>2</v>
      </c>
      <c r="C51" s="147" t="s">
        <v>775</v>
      </c>
      <c r="D51" s="147" t="s">
        <v>482</v>
      </c>
      <c r="E51" s="149" t="s">
        <v>36</v>
      </c>
      <c r="F51" s="148" t="s">
        <v>1022</v>
      </c>
      <c r="G51" s="148" t="s">
        <v>312</v>
      </c>
      <c r="H51" s="148" t="s">
        <v>1023</v>
      </c>
      <c r="I51" s="148" t="s">
        <v>312</v>
      </c>
      <c r="J51" s="148" t="s">
        <v>1024</v>
      </c>
      <c r="K51" s="148" t="s">
        <v>312</v>
      </c>
      <c r="L51" s="151">
        <v>2005.03134</v>
      </c>
      <c r="M51" s="148" t="s">
        <v>1025</v>
      </c>
      <c r="N51" s="151">
        <v>919675.98871089995</v>
      </c>
      <c r="O51" s="148" t="s">
        <v>1026</v>
      </c>
    </row>
    <row r="52" spans="1:15" ht="36" customHeight="1" x14ac:dyDescent="0.2">
      <c r="A52" s="148" t="s">
        <v>1027</v>
      </c>
      <c r="B52" s="147" t="s">
        <v>2</v>
      </c>
      <c r="C52" s="147" t="s">
        <v>1028</v>
      </c>
      <c r="D52" s="147" t="s">
        <v>576</v>
      </c>
      <c r="E52" s="149" t="s">
        <v>8</v>
      </c>
      <c r="F52" s="148" t="s">
        <v>1029</v>
      </c>
      <c r="G52" s="148" t="s">
        <v>312</v>
      </c>
      <c r="H52" s="148" t="s">
        <v>1030</v>
      </c>
      <c r="I52" s="148" t="s">
        <v>312</v>
      </c>
      <c r="J52" s="148" t="s">
        <v>1031</v>
      </c>
      <c r="K52" s="148" t="s">
        <v>312</v>
      </c>
      <c r="L52" s="151">
        <v>1990.3278568000001</v>
      </c>
      <c r="M52" s="148" t="s">
        <v>1025</v>
      </c>
      <c r="N52" s="151">
        <v>921666.31656770001</v>
      </c>
      <c r="O52" s="148" t="s">
        <v>1032</v>
      </c>
    </row>
    <row r="53" spans="1:15" ht="24" customHeight="1" x14ac:dyDescent="0.2">
      <c r="A53" s="148" t="s">
        <v>1033</v>
      </c>
      <c r="B53" s="147" t="s">
        <v>285</v>
      </c>
      <c r="C53" s="147" t="s">
        <v>1034</v>
      </c>
      <c r="D53" s="147" t="s">
        <v>576</v>
      </c>
      <c r="E53" s="149" t="s">
        <v>5</v>
      </c>
      <c r="F53" s="148" t="s">
        <v>1035</v>
      </c>
      <c r="G53" s="148" t="s">
        <v>312</v>
      </c>
      <c r="H53" s="148" t="s">
        <v>1036</v>
      </c>
      <c r="I53" s="148" t="s">
        <v>312</v>
      </c>
      <c r="J53" s="148" t="s">
        <v>1037</v>
      </c>
      <c r="K53" s="148" t="s">
        <v>312</v>
      </c>
      <c r="L53" s="151">
        <v>1974.9176444</v>
      </c>
      <c r="M53" s="148" t="s">
        <v>1025</v>
      </c>
      <c r="N53" s="151">
        <v>923641.23421210004</v>
      </c>
      <c r="O53" s="148" t="s">
        <v>1038</v>
      </c>
    </row>
    <row r="54" spans="1:15" ht="24" customHeight="1" x14ac:dyDescent="0.2">
      <c r="A54" s="148" t="s">
        <v>592</v>
      </c>
      <c r="B54" s="147" t="s">
        <v>2</v>
      </c>
      <c r="C54" s="147" t="s">
        <v>593</v>
      </c>
      <c r="D54" s="147" t="s">
        <v>594</v>
      </c>
      <c r="E54" s="149" t="s">
        <v>5</v>
      </c>
      <c r="F54" s="148" t="s">
        <v>1039</v>
      </c>
      <c r="G54" s="148" t="s">
        <v>312</v>
      </c>
      <c r="H54" s="148" t="s">
        <v>1040</v>
      </c>
      <c r="I54" s="148" t="s">
        <v>312</v>
      </c>
      <c r="J54" s="148" t="s">
        <v>1041</v>
      </c>
      <c r="K54" s="148" t="s">
        <v>312</v>
      </c>
      <c r="L54" s="151">
        <v>1871.2536223</v>
      </c>
      <c r="M54" s="148" t="s">
        <v>1042</v>
      </c>
      <c r="N54" s="151">
        <v>925512.48783440003</v>
      </c>
      <c r="O54" s="148" t="s">
        <v>1043</v>
      </c>
    </row>
    <row r="55" spans="1:15" ht="36" customHeight="1" x14ac:dyDescent="0.2">
      <c r="A55" s="148" t="s">
        <v>450</v>
      </c>
      <c r="B55" s="147" t="s">
        <v>289</v>
      </c>
      <c r="C55" s="147" t="s">
        <v>451</v>
      </c>
      <c r="D55" s="147" t="s">
        <v>482</v>
      </c>
      <c r="E55" s="149" t="s">
        <v>411</v>
      </c>
      <c r="F55" s="148" t="s">
        <v>943</v>
      </c>
      <c r="G55" s="148" t="s">
        <v>312</v>
      </c>
      <c r="H55" s="148" t="s">
        <v>1044</v>
      </c>
      <c r="I55" s="148" t="s">
        <v>312</v>
      </c>
      <c r="J55" s="148" t="s">
        <v>1044</v>
      </c>
      <c r="K55" s="148" t="s">
        <v>312</v>
      </c>
      <c r="L55" s="151">
        <v>1840.84</v>
      </c>
      <c r="M55" s="148" t="s">
        <v>1042</v>
      </c>
      <c r="N55" s="151">
        <v>927353.3278344</v>
      </c>
      <c r="O55" s="148" t="s">
        <v>1045</v>
      </c>
    </row>
    <row r="56" spans="1:15" ht="24" customHeight="1" x14ac:dyDescent="0.2">
      <c r="A56" s="148" t="s">
        <v>1046</v>
      </c>
      <c r="B56" s="147" t="s">
        <v>2</v>
      </c>
      <c r="C56" s="147" t="s">
        <v>1047</v>
      </c>
      <c r="D56" s="147" t="s">
        <v>576</v>
      </c>
      <c r="E56" s="149" t="s">
        <v>5</v>
      </c>
      <c r="F56" s="148" t="s">
        <v>1048</v>
      </c>
      <c r="G56" s="148" t="s">
        <v>312</v>
      </c>
      <c r="H56" s="148" t="s">
        <v>1049</v>
      </c>
      <c r="I56" s="148" t="s">
        <v>312</v>
      </c>
      <c r="J56" s="148" t="s">
        <v>1050</v>
      </c>
      <c r="K56" s="148" t="s">
        <v>312</v>
      </c>
      <c r="L56" s="151">
        <v>1821.6755035000001</v>
      </c>
      <c r="M56" s="148" t="s">
        <v>1042</v>
      </c>
      <c r="N56" s="151">
        <v>929175.00333790004</v>
      </c>
      <c r="O56" s="148" t="s">
        <v>1051</v>
      </c>
    </row>
    <row r="57" spans="1:15" ht="36" customHeight="1" x14ac:dyDescent="0.2">
      <c r="A57" s="58" t="s">
        <v>1052</v>
      </c>
      <c r="B57" s="56" t="s">
        <v>2</v>
      </c>
      <c r="C57" s="56" t="s">
        <v>1053</v>
      </c>
      <c r="D57" s="56" t="s">
        <v>482</v>
      </c>
      <c r="E57" s="57" t="s">
        <v>6</v>
      </c>
      <c r="F57" s="58" t="s">
        <v>1054</v>
      </c>
      <c r="G57" s="58" t="s">
        <v>312</v>
      </c>
      <c r="H57" s="58" t="s">
        <v>1055</v>
      </c>
      <c r="I57" s="58" t="s">
        <v>312</v>
      </c>
      <c r="J57" s="58" t="s">
        <v>1056</v>
      </c>
      <c r="K57" s="58" t="s">
        <v>312</v>
      </c>
      <c r="L57" s="64">
        <v>1782.3730221000001</v>
      </c>
      <c r="M57" s="58" t="s">
        <v>1057</v>
      </c>
      <c r="N57" s="64">
        <v>930957.37635999999</v>
      </c>
      <c r="O57" s="58" t="s">
        <v>1058</v>
      </c>
    </row>
    <row r="58" spans="1:15" ht="24" customHeight="1" x14ac:dyDescent="0.2">
      <c r="A58" s="58" t="s">
        <v>1059</v>
      </c>
      <c r="B58" s="56" t="s">
        <v>2</v>
      </c>
      <c r="C58" s="56" t="s">
        <v>1060</v>
      </c>
      <c r="D58" s="56" t="s">
        <v>576</v>
      </c>
      <c r="E58" s="57" t="s">
        <v>5</v>
      </c>
      <c r="F58" s="58" t="s">
        <v>1061</v>
      </c>
      <c r="G58" s="58" t="s">
        <v>312</v>
      </c>
      <c r="H58" s="58" t="s">
        <v>1062</v>
      </c>
      <c r="I58" s="58" t="s">
        <v>312</v>
      </c>
      <c r="J58" s="58" t="s">
        <v>1063</v>
      </c>
      <c r="K58" s="58" t="s">
        <v>312</v>
      </c>
      <c r="L58" s="64">
        <v>1756.1099781999999</v>
      </c>
      <c r="M58" s="58" t="s">
        <v>1057</v>
      </c>
      <c r="N58" s="64">
        <v>932713.48633820005</v>
      </c>
      <c r="O58" s="58" t="s">
        <v>1064</v>
      </c>
    </row>
    <row r="59" spans="1:15" ht="36" customHeight="1" x14ac:dyDescent="0.2">
      <c r="A59" s="58" t="s">
        <v>614</v>
      </c>
      <c r="B59" s="56" t="s">
        <v>2</v>
      </c>
      <c r="C59" s="56" t="s">
        <v>615</v>
      </c>
      <c r="D59" s="56" t="s">
        <v>482</v>
      </c>
      <c r="E59" s="57" t="s">
        <v>6</v>
      </c>
      <c r="F59" s="58" t="s">
        <v>1065</v>
      </c>
      <c r="G59" s="58" t="s">
        <v>312</v>
      </c>
      <c r="H59" s="58" t="s">
        <v>1066</v>
      </c>
      <c r="I59" s="58" t="s">
        <v>312</v>
      </c>
      <c r="J59" s="58" t="s">
        <v>1067</v>
      </c>
      <c r="K59" s="58" t="s">
        <v>312</v>
      </c>
      <c r="L59" s="64">
        <v>1724.5592286999999</v>
      </c>
      <c r="M59" s="58" t="s">
        <v>1057</v>
      </c>
      <c r="N59" s="64">
        <v>934438.04556690005</v>
      </c>
      <c r="O59" s="58" t="s">
        <v>1068</v>
      </c>
    </row>
    <row r="60" spans="1:15" ht="24" customHeight="1" x14ac:dyDescent="0.2">
      <c r="A60" s="58" t="s">
        <v>1069</v>
      </c>
      <c r="B60" s="56" t="s">
        <v>2</v>
      </c>
      <c r="C60" s="56" t="s">
        <v>1070</v>
      </c>
      <c r="D60" s="56" t="s">
        <v>585</v>
      </c>
      <c r="E60" s="57" t="s">
        <v>5</v>
      </c>
      <c r="F60" s="58" t="s">
        <v>1071</v>
      </c>
      <c r="G60" s="58" t="s">
        <v>312</v>
      </c>
      <c r="H60" s="58" t="s">
        <v>1072</v>
      </c>
      <c r="I60" s="58" t="s">
        <v>312</v>
      </c>
      <c r="J60" s="58" t="s">
        <v>1073</v>
      </c>
      <c r="K60" s="58" t="s">
        <v>312</v>
      </c>
      <c r="L60" s="64">
        <v>1498.0385577</v>
      </c>
      <c r="M60" s="58" t="s">
        <v>1074</v>
      </c>
      <c r="N60" s="64">
        <v>935936.08412460005</v>
      </c>
      <c r="O60" s="58" t="s">
        <v>1075</v>
      </c>
    </row>
    <row r="61" spans="1:15" ht="24" customHeight="1" x14ac:dyDescent="0.2">
      <c r="A61" s="58" t="s">
        <v>1076</v>
      </c>
      <c r="B61" s="56" t="s">
        <v>2</v>
      </c>
      <c r="C61" s="56" t="s">
        <v>1077</v>
      </c>
      <c r="D61" s="56" t="s">
        <v>585</v>
      </c>
      <c r="E61" s="57" t="s">
        <v>5</v>
      </c>
      <c r="F61" s="58" t="s">
        <v>1078</v>
      </c>
      <c r="G61" s="58" t="s">
        <v>312</v>
      </c>
      <c r="H61" s="58" t="s">
        <v>1079</v>
      </c>
      <c r="I61" s="58" t="s">
        <v>312</v>
      </c>
      <c r="J61" s="58" t="s">
        <v>1080</v>
      </c>
      <c r="K61" s="58" t="s">
        <v>312</v>
      </c>
      <c r="L61" s="64">
        <v>1468.5723115999999</v>
      </c>
      <c r="M61" s="58" t="s">
        <v>1074</v>
      </c>
      <c r="N61" s="64">
        <v>937404.65643620002</v>
      </c>
      <c r="O61" s="58" t="s">
        <v>1081</v>
      </c>
    </row>
    <row r="62" spans="1:15" ht="24" customHeight="1" x14ac:dyDescent="0.2">
      <c r="A62" s="58" t="s">
        <v>676</v>
      </c>
      <c r="B62" s="56" t="s">
        <v>2</v>
      </c>
      <c r="C62" s="56" t="s">
        <v>677</v>
      </c>
      <c r="D62" s="56" t="s">
        <v>482</v>
      </c>
      <c r="E62" s="57" t="s">
        <v>487</v>
      </c>
      <c r="F62" s="58" t="s">
        <v>1082</v>
      </c>
      <c r="G62" s="58" t="s">
        <v>312</v>
      </c>
      <c r="H62" s="58" t="s">
        <v>1083</v>
      </c>
      <c r="I62" s="58" t="s">
        <v>312</v>
      </c>
      <c r="J62" s="58" t="s">
        <v>1084</v>
      </c>
      <c r="K62" s="58" t="s">
        <v>312</v>
      </c>
      <c r="L62" s="64">
        <v>1427.9298765999999</v>
      </c>
      <c r="M62" s="58" t="s">
        <v>1074</v>
      </c>
      <c r="N62" s="64">
        <v>938832.58631279995</v>
      </c>
      <c r="O62" s="58" t="s">
        <v>1085</v>
      </c>
    </row>
    <row r="63" spans="1:15" ht="36" customHeight="1" x14ac:dyDescent="0.2">
      <c r="A63" s="58" t="s">
        <v>446</v>
      </c>
      <c r="B63" s="56" t="s">
        <v>289</v>
      </c>
      <c r="C63" s="56" t="s">
        <v>447</v>
      </c>
      <c r="D63" s="56" t="s">
        <v>482</v>
      </c>
      <c r="E63" s="57" t="s">
        <v>411</v>
      </c>
      <c r="F63" s="58" t="s">
        <v>1086</v>
      </c>
      <c r="G63" s="58" t="s">
        <v>312</v>
      </c>
      <c r="H63" s="58" t="s">
        <v>1087</v>
      </c>
      <c r="I63" s="58" t="s">
        <v>312</v>
      </c>
      <c r="J63" s="58" t="s">
        <v>1088</v>
      </c>
      <c r="K63" s="58" t="s">
        <v>312</v>
      </c>
      <c r="L63" s="64">
        <v>1393.6</v>
      </c>
      <c r="M63" s="58" t="s">
        <v>1089</v>
      </c>
      <c r="N63" s="64">
        <v>940226.18631280004</v>
      </c>
      <c r="O63" s="58" t="s">
        <v>1090</v>
      </c>
    </row>
    <row r="64" spans="1:15" ht="24" customHeight="1" x14ac:dyDescent="0.2">
      <c r="A64" s="58" t="s">
        <v>697</v>
      </c>
      <c r="B64" s="56" t="s">
        <v>285</v>
      </c>
      <c r="C64" s="56" t="s">
        <v>698</v>
      </c>
      <c r="D64" s="56" t="s">
        <v>482</v>
      </c>
      <c r="E64" s="57" t="s">
        <v>487</v>
      </c>
      <c r="F64" s="58" t="s">
        <v>1091</v>
      </c>
      <c r="G64" s="58" t="s">
        <v>312</v>
      </c>
      <c r="H64" s="58" t="s">
        <v>1092</v>
      </c>
      <c r="I64" s="58" t="s">
        <v>312</v>
      </c>
      <c r="J64" s="58" t="s">
        <v>1093</v>
      </c>
      <c r="K64" s="58" t="s">
        <v>312</v>
      </c>
      <c r="L64" s="64">
        <v>1313.576</v>
      </c>
      <c r="M64" s="58" t="s">
        <v>1094</v>
      </c>
      <c r="N64" s="64">
        <v>941539.76231280004</v>
      </c>
      <c r="O64" s="58" t="s">
        <v>1095</v>
      </c>
    </row>
    <row r="65" spans="1:15" ht="48" customHeight="1" x14ac:dyDescent="0.2">
      <c r="A65" s="58" t="s">
        <v>442</v>
      </c>
      <c r="B65" s="56" t="s">
        <v>289</v>
      </c>
      <c r="C65" s="56" t="s">
        <v>443</v>
      </c>
      <c r="D65" s="56" t="s">
        <v>482</v>
      </c>
      <c r="E65" s="57" t="s">
        <v>411</v>
      </c>
      <c r="F65" s="58" t="s">
        <v>933</v>
      </c>
      <c r="G65" s="58" t="s">
        <v>312</v>
      </c>
      <c r="H65" s="58" t="s">
        <v>1096</v>
      </c>
      <c r="I65" s="58" t="s">
        <v>312</v>
      </c>
      <c r="J65" s="58" t="s">
        <v>1097</v>
      </c>
      <c r="K65" s="58" t="s">
        <v>312</v>
      </c>
      <c r="L65" s="64">
        <v>1280.19</v>
      </c>
      <c r="M65" s="58" t="s">
        <v>1094</v>
      </c>
      <c r="N65" s="64">
        <v>942819.95231279999</v>
      </c>
      <c r="O65" s="58" t="s">
        <v>1098</v>
      </c>
    </row>
    <row r="66" spans="1:15" ht="24" customHeight="1" x14ac:dyDescent="0.2">
      <c r="A66" s="58" t="s">
        <v>657</v>
      </c>
      <c r="B66" s="56" t="s">
        <v>2</v>
      </c>
      <c r="C66" s="56" t="s">
        <v>658</v>
      </c>
      <c r="D66" s="56" t="s">
        <v>482</v>
      </c>
      <c r="E66" s="57" t="s">
        <v>8</v>
      </c>
      <c r="F66" s="58" t="s">
        <v>933</v>
      </c>
      <c r="G66" s="58" t="s">
        <v>312</v>
      </c>
      <c r="H66" s="58" t="s">
        <v>1099</v>
      </c>
      <c r="I66" s="58" t="s">
        <v>312</v>
      </c>
      <c r="J66" s="58" t="s">
        <v>1100</v>
      </c>
      <c r="K66" s="58" t="s">
        <v>312</v>
      </c>
      <c r="L66" s="64">
        <v>1225.1099999999999</v>
      </c>
      <c r="M66" s="58" t="s">
        <v>1094</v>
      </c>
      <c r="N66" s="64">
        <v>944045.06231279997</v>
      </c>
      <c r="O66" s="58" t="s">
        <v>1101</v>
      </c>
    </row>
    <row r="67" spans="1:15" ht="24" customHeight="1" x14ac:dyDescent="0.2">
      <c r="A67" s="58" t="s">
        <v>1102</v>
      </c>
      <c r="B67" s="56" t="s">
        <v>2</v>
      </c>
      <c r="C67" s="56" t="s">
        <v>1103</v>
      </c>
      <c r="D67" s="56" t="s">
        <v>585</v>
      </c>
      <c r="E67" s="57" t="s">
        <v>5</v>
      </c>
      <c r="F67" s="58" t="s">
        <v>1104</v>
      </c>
      <c r="G67" s="58" t="s">
        <v>312</v>
      </c>
      <c r="H67" s="58" t="s">
        <v>1105</v>
      </c>
      <c r="I67" s="58" t="s">
        <v>312</v>
      </c>
      <c r="J67" s="58" t="s">
        <v>1106</v>
      </c>
      <c r="K67" s="58" t="s">
        <v>312</v>
      </c>
      <c r="L67" s="64">
        <v>1209.997433</v>
      </c>
      <c r="M67" s="58" t="s">
        <v>1107</v>
      </c>
      <c r="N67" s="64">
        <v>945255.05974579998</v>
      </c>
      <c r="O67" s="58" t="s">
        <v>1108</v>
      </c>
    </row>
    <row r="68" spans="1:15" ht="36" customHeight="1" x14ac:dyDescent="0.2">
      <c r="A68" s="58" t="s">
        <v>1109</v>
      </c>
      <c r="B68" s="56" t="s">
        <v>2</v>
      </c>
      <c r="C68" s="56" t="s">
        <v>1110</v>
      </c>
      <c r="D68" s="56" t="s">
        <v>576</v>
      </c>
      <c r="E68" s="57" t="s">
        <v>8</v>
      </c>
      <c r="F68" s="58" t="s">
        <v>1111</v>
      </c>
      <c r="G68" s="58" t="s">
        <v>312</v>
      </c>
      <c r="H68" s="58" t="s">
        <v>1112</v>
      </c>
      <c r="I68" s="58" t="s">
        <v>312</v>
      </c>
      <c r="J68" s="58" t="s">
        <v>1113</v>
      </c>
      <c r="K68" s="58" t="s">
        <v>312</v>
      </c>
      <c r="L68" s="64">
        <v>1200.4402975</v>
      </c>
      <c r="M68" s="58" t="s">
        <v>1107</v>
      </c>
      <c r="N68" s="64">
        <v>946455.50004329998</v>
      </c>
      <c r="O68" s="58" t="s">
        <v>1114</v>
      </c>
    </row>
    <row r="69" spans="1:15" ht="36" customHeight="1" x14ac:dyDescent="0.2">
      <c r="A69" s="58" t="s">
        <v>426</v>
      </c>
      <c r="B69" s="56" t="s">
        <v>289</v>
      </c>
      <c r="C69" s="56" t="s">
        <v>427</v>
      </c>
      <c r="D69" s="56" t="s">
        <v>482</v>
      </c>
      <c r="E69" s="57" t="s">
        <v>411</v>
      </c>
      <c r="F69" s="58" t="s">
        <v>1086</v>
      </c>
      <c r="G69" s="58" t="s">
        <v>312</v>
      </c>
      <c r="H69" s="58" t="s">
        <v>1115</v>
      </c>
      <c r="I69" s="58" t="s">
        <v>312</v>
      </c>
      <c r="J69" s="58" t="s">
        <v>1116</v>
      </c>
      <c r="K69" s="58" t="s">
        <v>312</v>
      </c>
      <c r="L69" s="64">
        <v>1158.8599999999999</v>
      </c>
      <c r="M69" s="58" t="s">
        <v>1107</v>
      </c>
      <c r="N69" s="64">
        <v>947614.36004329997</v>
      </c>
      <c r="O69" s="58" t="s">
        <v>1117</v>
      </c>
    </row>
    <row r="70" spans="1:15" ht="24" customHeight="1" x14ac:dyDescent="0.2">
      <c r="A70" s="58" t="s">
        <v>1118</v>
      </c>
      <c r="B70" s="56" t="s">
        <v>2</v>
      </c>
      <c r="C70" s="56" t="s">
        <v>1119</v>
      </c>
      <c r="D70" s="56" t="s">
        <v>482</v>
      </c>
      <c r="E70" s="57" t="s">
        <v>36</v>
      </c>
      <c r="F70" s="58" t="s">
        <v>1120</v>
      </c>
      <c r="G70" s="58" t="s">
        <v>312</v>
      </c>
      <c r="H70" s="58" t="s">
        <v>1121</v>
      </c>
      <c r="I70" s="58" t="s">
        <v>312</v>
      </c>
      <c r="J70" s="58" t="s">
        <v>1122</v>
      </c>
      <c r="K70" s="58" t="s">
        <v>312</v>
      </c>
      <c r="L70" s="64">
        <v>1127.980442</v>
      </c>
      <c r="M70" s="58" t="s">
        <v>1107</v>
      </c>
      <c r="N70" s="64">
        <v>948742.34048530005</v>
      </c>
      <c r="O70" s="58" t="s">
        <v>1123</v>
      </c>
    </row>
    <row r="71" spans="1:15" ht="24" customHeight="1" x14ac:dyDescent="0.2">
      <c r="A71" s="58" t="s">
        <v>654</v>
      </c>
      <c r="B71" s="56" t="s">
        <v>2</v>
      </c>
      <c r="C71" s="56" t="s">
        <v>655</v>
      </c>
      <c r="D71" s="56" t="s">
        <v>482</v>
      </c>
      <c r="E71" s="57" t="s">
        <v>8</v>
      </c>
      <c r="F71" s="58" t="s">
        <v>1124</v>
      </c>
      <c r="G71" s="58" t="s">
        <v>312</v>
      </c>
      <c r="H71" s="58" t="s">
        <v>1125</v>
      </c>
      <c r="I71" s="58" t="s">
        <v>312</v>
      </c>
      <c r="J71" s="58" t="s">
        <v>1126</v>
      </c>
      <c r="K71" s="58" t="s">
        <v>312</v>
      </c>
      <c r="L71" s="64">
        <v>1087.9412184</v>
      </c>
      <c r="M71" s="58" t="s">
        <v>1127</v>
      </c>
      <c r="N71" s="64">
        <v>949830.28170369996</v>
      </c>
      <c r="O71" s="58" t="s">
        <v>1128</v>
      </c>
    </row>
    <row r="72" spans="1:15" ht="24" customHeight="1" x14ac:dyDescent="0.2">
      <c r="A72" s="58" t="s">
        <v>444</v>
      </c>
      <c r="B72" s="56" t="s">
        <v>289</v>
      </c>
      <c r="C72" s="56" t="s">
        <v>445</v>
      </c>
      <c r="D72" s="56" t="s">
        <v>482</v>
      </c>
      <c r="E72" s="57" t="s">
        <v>411</v>
      </c>
      <c r="F72" s="58" t="s">
        <v>933</v>
      </c>
      <c r="G72" s="58" t="s">
        <v>312</v>
      </c>
      <c r="H72" s="58" t="s">
        <v>1129</v>
      </c>
      <c r="I72" s="58" t="s">
        <v>312</v>
      </c>
      <c r="J72" s="58" t="s">
        <v>1130</v>
      </c>
      <c r="K72" s="58" t="s">
        <v>312</v>
      </c>
      <c r="L72" s="64">
        <v>1009.26</v>
      </c>
      <c r="M72" s="58" t="s">
        <v>1131</v>
      </c>
      <c r="N72" s="64">
        <v>950839.54170369997</v>
      </c>
      <c r="O72" s="58" t="s">
        <v>1132</v>
      </c>
    </row>
    <row r="73" spans="1:15" ht="36" customHeight="1" x14ac:dyDescent="0.2">
      <c r="A73" s="58" t="s">
        <v>430</v>
      </c>
      <c r="B73" s="56" t="s">
        <v>289</v>
      </c>
      <c r="C73" s="56" t="s">
        <v>431</v>
      </c>
      <c r="D73" s="56" t="s">
        <v>482</v>
      </c>
      <c r="E73" s="57" t="s">
        <v>411</v>
      </c>
      <c r="F73" s="58" t="s">
        <v>1086</v>
      </c>
      <c r="G73" s="58" t="s">
        <v>312</v>
      </c>
      <c r="H73" s="58" t="s">
        <v>1133</v>
      </c>
      <c r="I73" s="58" t="s">
        <v>312</v>
      </c>
      <c r="J73" s="58" t="s">
        <v>1134</v>
      </c>
      <c r="K73" s="58" t="s">
        <v>312</v>
      </c>
      <c r="L73" s="64">
        <v>978.04</v>
      </c>
      <c r="M73" s="58" t="s">
        <v>1131</v>
      </c>
      <c r="N73" s="64">
        <v>951817.58170370001</v>
      </c>
      <c r="O73" s="58" t="s">
        <v>1135</v>
      </c>
    </row>
    <row r="74" spans="1:15" ht="36" customHeight="1" x14ac:dyDescent="0.2">
      <c r="A74" s="58" t="s">
        <v>409</v>
      </c>
      <c r="B74" s="56" t="s">
        <v>289</v>
      </c>
      <c r="C74" s="56" t="s">
        <v>410</v>
      </c>
      <c r="D74" s="56" t="s">
        <v>482</v>
      </c>
      <c r="E74" s="57" t="s">
        <v>411</v>
      </c>
      <c r="F74" s="58" t="s">
        <v>1086</v>
      </c>
      <c r="G74" s="58" t="s">
        <v>312</v>
      </c>
      <c r="H74" s="58" t="s">
        <v>1136</v>
      </c>
      <c r="I74" s="58" t="s">
        <v>312</v>
      </c>
      <c r="J74" s="58" t="s">
        <v>1137</v>
      </c>
      <c r="K74" s="58" t="s">
        <v>312</v>
      </c>
      <c r="L74" s="64">
        <v>968.78</v>
      </c>
      <c r="M74" s="58" t="s">
        <v>1131</v>
      </c>
      <c r="N74" s="64">
        <v>952786.36170370004</v>
      </c>
      <c r="O74" s="58" t="s">
        <v>1138</v>
      </c>
    </row>
    <row r="75" spans="1:15" ht="24" customHeight="1" x14ac:dyDescent="0.2">
      <c r="A75" s="58" t="s">
        <v>1139</v>
      </c>
      <c r="B75" s="56" t="s">
        <v>2</v>
      </c>
      <c r="C75" s="56" t="s">
        <v>1140</v>
      </c>
      <c r="D75" s="56" t="s">
        <v>576</v>
      </c>
      <c r="E75" s="57" t="s">
        <v>5</v>
      </c>
      <c r="F75" s="58" t="s">
        <v>1141</v>
      </c>
      <c r="G75" s="58" t="s">
        <v>312</v>
      </c>
      <c r="H75" s="58" t="s">
        <v>1142</v>
      </c>
      <c r="I75" s="58" t="s">
        <v>312</v>
      </c>
      <c r="J75" s="58" t="s">
        <v>1143</v>
      </c>
      <c r="K75" s="58" t="s">
        <v>312</v>
      </c>
      <c r="L75" s="64">
        <v>914.76335329999995</v>
      </c>
      <c r="M75" s="58" t="s">
        <v>1144</v>
      </c>
      <c r="N75" s="64">
        <v>953701.12505699997</v>
      </c>
      <c r="O75" s="58" t="s">
        <v>1145</v>
      </c>
    </row>
    <row r="76" spans="1:15" ht="36" customHeight="1" x14ac:dyDescent="0.2">
      <c r="A76" s="58" t="s">
        <v>454</v>
      </c>
      <c r="B76" s="56" t="s">
        <v>289</v>
      </c>
      <c r="C76" s="56" t="s">
        <v>455</v>
      </c>
      <c r="D76" s="56" t="s">
        <v>482</v>
      </c>
      <c r="E76" s="57" t="s">
        <v>411</v>
      </c>
      <c r="F76" s="58" t="s">
        <v>933</v>
      </c>
      <c r="G76" s="58" t="s">
        <v>312</v>
      </c>
      <c r="H76" s="58" t="s">
        <v>1146</v>
      </c>
      <c r="I76" s="58" t="s">
        <v>312</v>
      </c>
      <c r="J76" s="58" t="s">
        <v>1147</v>
      </c>
      <c r="K76" s="58" t="s">
        <v>312</v>
      </c>
      <c r="L76" s="64">
        <v>899.01</v>
      </c>
      <c r="M76" s="58" t="s">
        <v>1144</v>
      </c>
      <c r="N76" s="64">
        <v>954600.13505699998</v>
      </c>
      <c r="O76" s="58" t="s">
        <v>1148</v>
      </c>
    </row>
    <row r="77" spans="1:15" ht="24" customHeight="1" x14ac:dyDescent="0.2">
      <c r="A77" s="58" t="s">
        <v>693</v>
      </c>
      <c r="B77" s="56" t="s">
        <v>285</v>
      </c>
      <c r="C77" s="56" t="s">
        <v>694</v>
      </c>
      <c r="D77" s="56" t="s">
        <v>482</v>
      </c>
      <c r="E77" s="57" t="s">
        <v>107</v>
      </c>
      <c r="F77" s="58" t="s">
        <v>1149</v>
      </c>
      <c r="G77" s="58" t="s">
        <v>312</v>
      </c>
      <c r="H77" s="58" t="s">
        <v>1150</v>
      </c>
      <c r="I77" s="58" t="s">
        <v>312</v>
      </c>
      <c r="J77" s="58" t="s">
        <v>1151</v>
      </c>
      <c r="K77" s="58" t="s">
        <v>312</v>
      </c>
      <c r="L77" s="64">
        <v>877.51815360000001</v>
      </c>
      <c r="M77" s="58" t="s">
        <v>1144</v>
      </c>
      <c r="N77" s="64">
        <v>955477.65321060002</v>
      </c>
      <c r="O77" s="58" t="s">
        <v>1152</v>
      </c>
    </row>
    <row r="78" spans="1:15" ht="24" customHeight="1" x14ac:dyDescent="0.2">
      <c r="A78" s="58" t="s">
        <v>1153</v>
      </c>
      <c r="B78" s="56" t="s">
        <v>2</v>
      </c>
      <c r="C78" s="56" t="s">
        <v>1154</v>
      </c>
      <c r="D78" s="56" t="s">
        <v>585</v>
      </c>
      <c r="E78" s="57" t="s">
        <v>5</v>
      </c>
      <c r="F78" s="58" t="s">
        <v>1155</v>
      </c>
      <c r="G78" s="58" t="s">
        <v>312</v>
      </c>
      <c r="H78" s="58" t="s">
        <v>1156</v>
      </c>
      <c r="I78" s="58" t="s">
        <v>312</v>
      </c>
      <c r="J78" s="58" t="s">
        <v>1157</v>
      </c>
      <c r="K78" s="58" t="s">
        <v>312</v>
      </c>
      <c r="L78" s="64">
        <v>817.51105910000001</v>
      </c>
      <c r="M78" s="58" t="s">
        <v>1158</v>
      </c>
      <c r="N78" s="64">
        <v>956295.16426969995</v>
      </c>
      <c r="O78" s="58" t="s">
        <v>1159</v>
      </c>
    </row>
    <row r="79" spans="1:15" ht="36" customHeight="1" x14ac:dyDescent="0.2">
      <c r="A79" s="58" t="s">
        <v>1160</v>
      </c>
      <c r="B79" s="56" t="s">
        <v>2</v>
      </c>
      <c r="C79" s="56" t="s">
        <v>1161</v>
      </c>
      <c r="D79" s="56" t="s">
        <v>576</v>
      </c>
      <c r="E79" s="57" t="s">
        <v>8</v>
      </c>
      <c r="F79" s="58" t="s">
        <v>1162</v>
      </c>
      <c r="G79" s="58" t="s">
        <v>312</v>
      </c>
      <c r="H79" s="58" t="s">
        <v>1163</v>
      </c>
      <c r="I79" s="58" t="s">
        <v>312</v>
      </c>
      <c r="J79" s="58" t="s">
        <v>1164</v>
      </c>
      <c r="K79" s="58" t="s">
        <v>312</v>
      </c>
      <c r="L79" s="64">
        <v>765.862481</v>
      </c>
      <c r="M79" s="58" t="s">
        <v>1158</v>
      </c>
      <c r="N79" s="64">
        <v>957061.02675069997</v>
      </c>
      <c r="O79" s="58" t="s">
        <v>1165</v>
      </c>
    </row>
    <row r="80" spans="1:15" ht="24" customHeight="1" x14ac:dyDescent="0.2">
      <c r="A80" s="58" t="s">
        <v>1166</v>
      </c>
      <c r="B80" s="56" t="s">
        <v>2</v>
      </c>
      <c r="C80" s="56" t="s">
        <v>1167</v>
      </c>
      <c r="D80" s="56" t="s">
        <v>585</v>
      </c>
      <c r="E80" s="57" t="s">
        <v>5</v>
      </c>
      <c r="F80" s="58" t="s">
        <v>1168</v>
      </c>
      <c r="G80" s="58" t="s">
        <v>312</v>
      </c>
      <c r="H80" s="58" t="s">
        <v>1169</v>
      </c>
      <c r="I80" s="58" t="s">
        <v>312</v>
      </c>
      <c r="J80" s="58" t="s">
        <v>1170</v>
      </c>
      <c r="K80" s="58" t="s">
        <v>312</v>
      </c>
      <c r="L80" s="64">
        <v>734.08251800000005</v>
      </c>
      <c r="M80" s="58" t="s">
        <v>1171</v>
      </c>
      <c r="N80" s="64">
        <v>957795.10926870001</v>
      </c>
      <c r="O80" s="58" t="s">
        <v>1172</v>
      </c>
    </row>
    <row r="81" spans="1:15" ht="24" customHeight="1" x14ac:dyDescent="0.2">
      <c r="A81" s="58" t="s">
        <v>1173</v>
      </c>
      <c r="B81" s="56" t="s">
        <v>2</v>
      </c>
      <c r="C81" s="56" t="s">
        <v>1174</v>
      </c>
      <c r="D81" s="56" t="s">
        <v>576</v>
      </c>
      <c r="E81" s="57" t="s">
        <v>5</v>
      </c>
      <c r="F81" s="58" t="s">
        <v>1048</v>
      </c>
      <c r="G81" s="58" t="s">
        <v>312</v>
      </c>
      <c r="H81" s="58" t="s">
        <v>1175</v>
      </c>
      <c r="I81" s="58" t="s">
        <v>312</v>
      </c>
      <c r="J81" s="58" t="s">
        <v>1176</v>
      </c>
      <c r="K81" s="58" t="s">
        <v>312</v>
      </c>
      <c r="L81" s="64">
        <v>681.39007379999998</v>
      </c>
      <c r="M81" s="58" t="s">
        <v>1171</v>
      </c>
      <c r="N81" s="64">
        <v>958476.4993425</v>
      </c>
      <c r="O81" s="58" t="s">
        <v>1177</v>
      </c>
    </row>
    <row r="82" spans="1:15" ht="36" customHeight="1" x14ac:dyDescent="0.2">
      <c r="A82" s="58" t="s">
        <v>434</v>
      </c>
      <c r="B82" s="56" t="s">
        <v>289</v>
      </c>
      <c r="C82" s="56" t="s">
        <v>435</v>
      </c>
      <c r="D82" s="56" t="s">
        <v>482</v>
      </c>
      <c r="E82" s="57" t="s">
        <v>411</v>
      </c>
      <c r="F82" s="58" t="s">
        <v>943</v>
      </c>
      <c r="G82" s="58" t="s">
        <v>312</v>
      </c>
      <c r="H82" s="58" t="s">
        <v>1178</v>
      </c>
      <c r="I82" s="58" t="s">
        <v>312</v>
      </c>
      <c r="J82" s="58" t="s">
        <v>1178</v>
      </c>
      <c r="K82" s="58" t="s">
        <v>312</v>
      </c>
      <c r="L82" s="64">
        <v>677.9</v>
      </c>
      <c r="M82" s="58" t="s">
        <v>1171</v>
      </c>
      <c r="N82" s="64">
        <v>959154.39934250002</v>
      </c>
      <c r="O82" s="58" t="s">
        <v>1179</v>
      </c>
    </row>
    <row r="83" spans="1:15" ht="48" customHeight="1" x14ac:dyDescent="0.2">
      <c r="A83" s="58" t="s">
        <v>448</v>
      </c>
      <c r="B83" s="56" t="s">
        <v>289</v>
      </c>
      <c r="C83" s="56" t="s">
        <v>449</v>
      </c>
      <c r="D83" s="56" t="s">
        <v>482</v>
      </c>
      <c r="E83" s="57" t="s">
        <v>411</v>
      </c>
      <c r="F83" s="58" t="s">
        <v>943</v>
      </c>
      <c r="G83" s="58" t="s">
        <v>312</v>
      </c>
      <c r="H83" s="58" t="s">
        <v>1180</v>
      </c>
      <c r="I83" s="58" t="s">
        <v>312</v>
      </c>
      <c r="J83" s="58" t="s">
        <v>1180</v>
      </c>
      <c r="K83" s="58" t="s">
        <v>312</v>
      </c>
      <c r="L83" s="64">
        <v>609.20000000000005</v>
      </c>
      <c r="M83" s="58" t="s">
        <v>1181</v>
      </c>
      <c r="N83" s="64">
        <v>959763.59934249998</v>
      </c>
      <c r="O83" s="58" t="s">
        <v>1182</v>
      </c>
    </row>
    <row r="84" spans="1:15" ht="24" customHeight="1" x14ac:dyDescent="0.2">
      <c r="A84" s="58" t="s">
        <v>294</v>
      </c>
      <c r="B84" s="56" t="s">
        <v>289</v>
      </c>
      <c r="C84" s="56" t="s">
        <v>191</v>
      </c>
      <c r="D84" s="56" t="s">
        <v>576</v>
      </c>
      <c r="E84" s="57" t="s">
        <v>8</v>
      </c>
      <c r="F84" s="58" t="s">
        <v>1183</v>
      </c>
      <c r="G84" s="58" t="s">
        <v>312</v>
      </c>
      <c r="H84" s="58" t="s">
        <v>1184</v>
      </c>
      <c r="I84" s="58" t="s">
        <v>312</v>
      </c>
      <c r="J84" s="58" t="s">
        <v>1185</v>
      </c>
      <c r="K84" s="58" t="s">
        <v>312</v>
      </c>
      <c r="L84" s="64">
        <v>605.44000000000005</v>
      </c>
      <c r="M84" s="58" t="s">
        <v>1181</v>
      </c>
      <c r="N84" s="64">
        <v>960369.03934250004</v>
      </c>
      <c r="O84" s="58" t="s">
        <v>1186</v>
      </c>
    </row>
    <row r="85" spans="1:15" ht="24" customHeight="1" x14ac:dyDescent="0.2">
      <c r="A85" s="58" t="s">
        <v>1187</v>
      </c>
      <c r="B85" s="56" t="s">
        <v>2</v>
      </c>
      <c r="C85" s="56" t="s">
        <v>1188</v>
      </c>
      <c r="D85" s="56" t="s">
        <v>576</v>
      </c>
      <c r="E85" s="57" t="s">
        <v>5</v>
      </c>
      <c r="F85" s="58" t="s">
        <v>1061</v>
      </c>
      <c r="G85" s="58" t="s">
        <v>312</v>
      </c>
      <c r="H85" s="58" t="s">
        <v>1189</v>
      </c>
      <c r="I85" s="58" t="s">
        <v>312</v>
      </c>
      <c r="J85" s="58" t="s">
        <v>1190</v>
      </c>
      <c r="K85" s="58" t="s">
        <v>312</v>
      </c>
      <c r="L85" s="64">
        <v>555.89092830000004</v>
      </c>
      <c r="M85" s="58" t="s">
        <v>1181</v>
      </c>
      <c r="N85" s="64">
        <v>960924.93027080002</v>
      </c>
      <c r="O85" s="58" t="s">
        <v>1191</v>
      </c>
    </row>
    <row r="86" spans="1:15" ht="24" customHeight="1" x14ac:dyDescent="0.2">
      <c r="A86" s="58" t="s">
        <v>1192</v>
      </c>
      <c r="B86" s="56" t="s">
        <v>2</v>
      </c>
      <c r="C86" s="56" t="s">
        <v>1193</v>
      </c>
      <c r="D86" s="56" t="s">
        <v>576</v>
      </c>
      <c r="E86" s="57" t="s">
        <v>8</v>
      </c>
      <c r="F86" s="58" t="s">
        <v>1194</v>
      </c>
      <c r="G86" s="58" t="s">
        <v>312</v>
      </c>
      <c r="H86" s="58" t="s">
        <v>1195</v>
      </c>
      <c r="I86" s="58" t="s">
        <v>312</v>
      </c>
      <c r="J86" s="58" t="s">
        <v>1196</v>
      </c>
      <c r="K86" s="58" t="s">
        <v>312</v>
      </c>
      <c r="L86" s="64">
        <v>549.38041490000001</v>
      </c>
      <c r="M86" s="58" t="s">
        <v>1181</v>
      </c>
      <c r="N86" s="64">
        <v>961474.31068570004</v>
      </c>
      <c r="O86" s="58" t="s">
        <v>1197</v>
      </c>
    </row>
    <row r="87" spans="1:15" ht="24" customHeight="1" x14ac:dyDescent="0.2">
      <c r="A87" s="58" t="s">
        <v>1198</v>
      </c>
      <c r="B87" s="56" t="s">
        <v>2</v>
      </c>
      <c r="C87" s="56" t="s">
        <v>1199</v>
      </c>
      <c r="D87" s="56" t="s">
        <v>482</v>
      </c>
      <c r="E87" s="57" t="s">
        <v>6</v>
      </c>
      <c r="F87" s="58" t="s">
        <v>1200</v>
      </c>
      <c r="G87" s="58" t="s">
        <v>312</v>
      </c>
      <c r="H87" s="58" t="s">
        <v>1201</v>
      </c>
      <c r="I87" s="58" t="s">
        <v>312</v>
      </c>
      <c r="J87" s="58" t="s">
        <v>1202</v>
      </c>
      <c r="K87" s="58" t="s">
        <v>312</v>
      </c>
      <c r="L87" s="64">
        <v>541.46619069999997</v>
      </c>
      <c r="M87" s="58" t="s">
        <v>1181</v>
      </c>
      <c r="N87" s="64">
        <v>962015.77687639999</v>
      </c>
      <c r="O87" s="58" t="s">
        <v>1203</v>
      </c>
    </row>
    <row r="88" spans="1:15" ht="36" customHeight="1" x14ac:dyDescent="0.2">
      <c r="A88" s="58" t="s">
        <v>1204</v>
      </c>
      <c r="B88" s="56" t="s">
        <v>2</v>
      </c>
      <c r="C88" s="56" t="s">
        <v>1205</v>
      </c>
      <c r="D88" s="56" t="s">
        <v>576</v>
      </c>
      <c r="E88" s="57" t="s">
        <v>8</v>
      </c>
      <c r="F88" s="58" t="s">
        <v>1206</v>
      </c>
      <c r="G88" s="58" t="s">
        <v>312</v>
      </c>
      <c r="H88" s="58" t="s">
        <v>1207</v>
      </c>
      <c r="I88" s="58" t="s">
        <v>312</v>
      </c>
      <c r="J88" s="58" t="s">
        <v>1208</v>
      </c>
      <c r="K88" s="58" t="s">
        <v>312</v>
      </c>
      <c r="L88" s="64">
        <v>537.55285049999998</v>
      </c>
      <c r="M88" s="58" t="s">
        <v>1209</v>
      </c>
      <c r="N88" s="64">
        <v>962553.32972689997</v>
      </c>
      <c r="O88" s="58" t="s">
        <v>1210</v>
      </c>
    </row>
    <row r="89" spans="1:15" ht="24" customHeight="1" x14ac:dyDescent="0.2">
      <c r="A89" s="58" t="s">
        <v>295</v>
      </c>
      <c r="B89" s="56" t="s">
        <v>289</v>
      </c>
      <c r="C89" s="56" t="s">
        <v>193</v>
      </c>
      <c r="D89" s="56" t="s">
        <v>576</v>
      </c>
      <c r="E89" s="57" t="s">
        <v>8</v>
      </c>
      <c r="F89" s="58" t="s">
        <v>1211</v>
      </c>
      <c r="G89" s="58" t="s">
        <v>312</v>
      </c>
      <c r="H89" s="58" t="s">
        <v>1212</v>
      </c>
      <c r="I89" s="58" t="s">
        <v>312</v>
      </c>
      <c r="J89" s="58" t="s">
        <v>1213</v>
      </c>
      <c r="K89" s="58" t="s">
        <v>312</v>
      </c>
      <c r="L89" s="64">
        <v>527.6</v>
      </c>
      <c r="M89" s="58" t="s">
        <v>1209</v>
      </c>
      <c r="N89" s="64">
        <v>963080.92972689995</v>
      </c>
      <c r="O89" s="58" t="s">
        <v>1214</v>
      </c>
    </row>
    <row r="90" spans="1:15" ht="36" customHeight="1" x14ac:dyDescent="0.2">
      <c r="A90" s="58" t="s">
        <v>428</v>
      </c>
      <c r="B90" s="56" t="s">
        <v>289</v>
      </c>
      <c r="C90" s="56" t="s">
        <v>429</v>
      </c>
      <c r="D90" s="56" t="s">
        <v>482</v>
      </c>
      <c r="E90" s="57" t="s">
        <v>411</v>
      </c>
      <c r="F90" s="58" t="s">
        <v>943</v>
      </c>
      <c r="G90" s="58" t="s">
        <v>312</v>
      </c>
      <c r="H90" s="58" t="s">
        <v>1215</v>
      </c>
      <c r="I90" s="58" t="s">
        <v>312</v>
      </c>
      <c r="J90" s="58" t="s">
        <v>1215</v>
      </c>
      <c r="K90" s="58" t="s">
        <v>312</v>
      </c>
      <c r="L90" s="64">
        <v>512.66</v>
      </c>
      <c r="M90" s="58" t="s">
        <v>1209</v>
      </c>
      <c r="N90" s="64">
        <v>963593.58972689998</v>
      </c>
      <c r="O90" s="58" t="s">
        <v>1216</v>
      </c>
    </row>
    <row r="91" spans="1:15" ht="24" customHeight="1" x14ac:dyDescent="0.2">
      <c r="A91" s="58" t="s">
        <v>1217</v>
      </c>
      <c r="B91" s="56" t="s">
        <v>2</v>
      </c>
      <c r="C91" s="56" t="s">
        <v>1218</v>
      </c>
      <c r="D91" s="56" t="s">
        <v>482</v>
      </c>
      <c r="E91" s="57" t="s">
        <v>487</v>
      </c>
      <c r="F91" s="58" t="s">
        <v>1219</v>
      </c>
      <c r="G91" s="58" t="s">
        <v>312</v>
      </c>
      <c r="H91" s="58" t="s">
        <v>1220</v>
      </c>
      <c r="I91" s="58" t="s">
        <v>312</v>
      </c>
      <c r="J91" s="58" t="s">
        <v>1221</v>
      </c>
      <c r="K91" s="58" t="s">
        <v>312</v>
      </c>
      <c r="L91" s="64">
        <v>506.99331319999999</v>
      </c>
      <c r="M91" s="58" t="s">
        <v>1209</v>
      </c>
      <c r="N91" s="64">
        <v>964100.58304010006</v>
      </c>
      <c r="O91" s="58" t="s">
        <v>1222</v>
      </c>
    </row>
    <row r="92" spans="1:15" ht="24" customHeight="1" x14ac:dyDescent="0.2">
      <c r="A92" s="58" t="s">
        <v>565</v>
      </c>
      <c r="B92" s="56" t="s">
        <v>2</v>
      </c>
      <c r="C92" s="56" t="s">
        <v>566</v>
      </c>
      <c r="D92" s="56" t="s">
        <v>482</v>
      </c>
      <c r="E92" s="57" t="s">
        <v>487</v>
      </c>
      <c r="F92" s="58" t="s">
        <v>1223</v>
      </c>
      <c r="G92" s="58" t="s">
        <v>312</v>
      </c>
      <c r="H92" s="58" t="s">
        <v>1224</v>
      </c>
      <c r="I92" s="58" t="s">
        <v>312</v>
      </c>
      <c r="J92" s="58" t="s">
        <v>1225</v>
      </c>
      <c r="K92" s="58" t="s">
        <v>312</v>
      </c>
      <c r="L92" s="64">
        <v>501.70507959999998</v>
      </c>
      <c r="M92" s="58" t="s">
        <v>1209</v>
      </c>
      <c r="N92" s="64">
        <v>964602.28811970004</v>
      </c>
      <c r="O92" s="58" t="s">
        <v>1226</v>
      </c>
    </row>
    <row r="93" spans="1:15" ht="36" customHeight="1" x14ac:dyDescent="0.2">
      <c r="A93" s="58" t="s">
        <v>452</v>
      </c>
      <c r="B93" s="56" t="s">
        <v>289</v>
      </c>
      <c r="C93" s="56" t="s">
        <v>453</v>
      </c>
      <c r="D93" s="56" t="s">
        <v>482</v>
      </c>
      <c r="E93" s="57" t="s">
        <v>411</v>
      </c>
      <c r="F93" s="58" t="s">
        <v>1086</v>
      </c>
      <c r="G93" s="58" t="s">
        <v>312</v>
      </c>
      <c r="H93" s="58" t="s">
        <v>1227</v>
      </c>
      <c r="I93" s="58" t="s">
        <v>312</v>
      </c>
      <c r="J93" s="58" t="s">
        <v>1228</v>
      </c>
      <c r="K93" s="58" t="s">
        <v>312</v>
      </c>
      <c r="L93" s="64">
        <v>494.56</v>
      </c>
      <c r="M93" s="58" t="s">
        <v>1209</v>
      </c>
      <c r="N93" s="64">
        <v>965096.84811969998</v>
      </c>
      <c r="O93" s="58" t="s">
        <v>1229</v>
      </c>
    </row>
    <row r="94" spans="1:15" ht="48" customHeight="1" x14ac:dyDescent="0.2">
      <c r="A94" s="58" t="s">
        <v>1230</v>
      </c>
      <c r="B94" s="56" t="s">
        <v>2</v>
      </c>
      <c r="C94" s="56" t="s">
        <v>1231</v>
      </c>
      <c r="D94" s="56" t="s">
        <v>576</v>
      </c>
      <c r="E94" s="57" t="s">
        <v>8</v>
      </c>
      <c r="F94" s="58" t="s">
        <v>1232</v>
      </c>
      <c r="G94" s="58" t="s">
        <v>312</v>
      </c>
      <c r="H94" s="58" t="s">
        <v>1233</v>
      </c>
      <c r="I94" s="58" t="s">
        <v>312</v>
      </c>
      <c r="J94" s="58" t="s">
        <v>1234</v>
      </c>
      <c r="K94" s="58" t="s">
        <v>312</v>
      </c>
      <c r="L94" s="64">
        <v>491.55796199999997</v>
      </c>
      <c r="M94" s="58" t="s">
        <v>1209</v>
      </c>
      <c r="N94" s="64">
        <v>965588.4060817</v>
      </c>
      <c r="O94" s="58" t="s">
        <v>1235</v>
      </c>
    </row>
    <row r="95" spans="1:15" ht="36" customHeight="1" x14ac:dyDescent="0.2">
      <c r="A95" s="58" t="s">
        <v>432</v>
      </c>
      <c r="B95" s="56" t="s">
        <v>289</v>
      </c>
      <c r="C95" s="56" t="s">
        <v>433</v>
      </c>
      <c r="D95" s="56" t="s">
        <v>482</v>
      </c>
      <c r="E95" s="57" t="s">
        <v>411</v>
      </c>
      <c r="F95" s="58" t="s">
        <v>943</v>
      </c>
      <c r="G95" s="58" t="s">
        <v>312</v>
      </c>
      <c r="H95" s="58" t="s">
        <v>1236</v>
      </c>
      <c r="I95" s="58" t="s">
        <v>312</v>
      </c>
      <c r="J95" s="58" t="s">
        <v>1236</v>
      </c>
      <c r="K95" s="58" t="s">
        <v>312</v>
      </c>
      <c r="L95" s="64">
        <v>489.32</v>
      </c>
      <c r="M95" s="58" t="s">
        <v>1209</v>
      </c>
      <c r="N95" s="64">
        <v>966077.72608169995</v>
      </c>
      <c r="O95" s="58" t="s">
        <v>1237</v>
      </c>
    </row>
    <row r="96" spans="1:15" ht="24" customHeight="1" x14ac:dyDescent="0.2">
      <c r="A96" s="58" t="s">
        <v>1238</v>
      </c>
      <c r="B96" s="56" t="s">
        <v>2</v>
      </c>
      <c r="C96" s="56" t="s">
        <v>1239</v>
      </c>
      <c r="D96" s="56" t="s">
        <v>585</v>
      </c>
      <c r="E96" s="57" t="s">
        <v>5</v>
      </c>
      <c r="F96" s="58" t="s">
        <v>1240</v>
      </c>
      <c r="G96" s="58" t="s">
        <v>312</v>
      </c>
      <c r="H96" s="58" t="s">
        <v>949</v>
      </c>
      <c r="I96" s="58" t="s">
        <v>312</v>
      </c>
      <c r="J96" s="58" t="s">
        <v>1241</v>
      </c>
      <c r="K96" s="58" t="s">
        <v>312</v>
      </c>
      <c r="L96" s="64">
        <v>465.02597509999998</v>
      </c>
      <c r="M96" s="58" t="s">
        <v>1209</v>
      </c>
      <c r="N96" s="64">
        <v>966542.75205679995</v>
      </c>
      <c r="O96" s="58" t="s">
        <v>1242</v>
      </c>
    </row>
    <row r="97" spans="1:15" ht="24" customHeight="1" x14ac:dyDescent="0.2">
      <c r="A97" s="58" t="s">
        <v>699</v>
      </c>
      <c r="B97" s="56" t="s">
        <v>285</v>
      </c>
      <c r="C97" s="56" t="s">
        <v>700</v>
      </c>
      <c r="D97" s="56" t="s">
        <v>585</v>
      </c>
      <c r="E97" s="57" t="s">
        <v>5</v>
      </c>
      <c r="F97" s="58" t="s">
        <v>1243</v>
      </c>
      <c r="G97" s="58" t="s">
        <v>312</v>
      </c>
      <c r="H97" s="58" t="s">
        <v>929</v>
      </c>
      <c r="I97" s="58" t="s">
        <v>312</v>
      </c>
      <c r="J97" s="58" t="s">
        <v>1244</v>
      </c>
      <c r="K97" s="58" t="s">
        <v>312</v>
      </c>
      <c r="L97" s="64">
        <v>464.30560000000003</v>
      </c>
      <c r="M97" s="58" t="s">
        <v>1209</v>
      </c>
      <c r="N97" s="64">
        <v>967007.05765680003</v>
      </c>
      <c r="O97" s="58" t="s">
        <v>1245</v>
      </c>
    </row>
    <row r="98" spans="1:15" ht="24" customHeight="1" x14ac:dyDescent="0.2">
      <c r="A98" s="58" t="s">
        <v>684</v>
      </c>
      <c r="B98" s="56" t="s">
        <v>9</v>
      </c>
      <c r="C98" s="56" t="s">
        <v>685</v>
      </c>
      <c r="D98" s="56" t="s">
        <v>482</v>
      </c>
      <c r="E98" s="57" t="s">
        <v>100</v>
      </c>
      <c r="F98" s="58" t="s">
        <v>1246</v>
      </c>
      <c r="G98" s="58" t="s">
        <v>312</v>
      </c>
      <c r="H98" s="58" t="s">
        <v>1247</v>
      </c>
      <c r="I98" s="58" t="s">
        <v>312</v>
      </c>
      <c r="J98" s="58" t="s">
        <v>1248</v>
      </c>
      <c r="K98" s="58" t="s">
        <v>312</v>
      </c>
      <c r="L98" s="64">
        <v>464.29759999999999</v>
      </c>
      <c r="M98" s="58" t="s">
        <v>1209</v>
      </c>
      <c r="N98" s="64">
        <v>967471.35525679996</v>
      </c>
      <c r="O98" s="58" t="s">
        <v>1249</v>
      </c>
    </row>
    <row r="99" spans="1:15" ht="24" customHeight="1" x14ac:dyDescent="0.2">
      <c r="A99" s="58" t="s">
        <v>695</v>
      </c>
      <c r="B99" s="56" t="s">
        <v>285</v>
      </c>
      <c r="C99" s="56" t="s">
        <v>696</v>
      </c>
      <c r="D99" s="56" t="s">
        <v>482</v>
      </c>
      <c r="E99" s="57" t="s">
        <v>107</v>
      </c>
      <c r="F99" s="58" t="s">
        <v>1250</v>
      </c>
      <c r="G99" s="58" t="s">
        <v>312</v>
      </c>
      <c r="H99" s="58" t="s">
        <v>1251</v>
      </c>
      <c r="I99" s="58" t="s">
        <v>312</v>
      </c>
      <c r="J99" s="58" t="s">
        <v>1252</v>
      </c>
      <c r="K99" s="58" t="s">
        <v>312</v>
      </c>
      <c r="L99" s="64">
        <v>448.98270559999997</v>
      </c>
      <c r="M99" s="58" t="s">
        <v>1209</v>
      </c>
      <c r="N99" s="64">
        <v>967920.33796240005</v>
      </c>
      <c r="O99" s="58" t="s">
        <v>1253</v>
      </c>
    </row>
    <row r="100" spans="1:15" ht="24" customHeight="1" x14ac:dyDescent="0.2">
      <c r="A100" s="58" t="s">
        <v>1254</v>
      </c>
      <c r="B100" s="56" t="s">
        <v>2</v>
      </c>
      <c r="C100" s="56" t="s">
        <v>1255</v>
      </c>
      <c r="D100" s="56" t="s">
        <v>482</v>
      </c>
      <c r="E100" s="57" t="s">
        <v>6</v>
      </c>
      <c r="F100" s="58" t="s">
        <v>1256</v>
      </c>
      <c r="G100" s="58" t="s">
        <v>312</v>
      </c>
      <c r="H100" s="58" t="s">
        <v>1257</v>
      </c>
      <c r="I100" s="58" t="s">
        <v>312</v>
      </c>
      <c r="J100" s="58" t="s">
        <v>1258</v>
      </c>
      <c r="K100" s="58" t="s">
        <v>312</v>
      </c>
      <c r="L100" s="64">
        <v>447.21004900000003</v>
      </c>
      <c r="M100" s="58" t="s">
        <v>1209</v>
      </c>
      <c r="N100" s="64">
        <v>968367.54801140004</v>
      </c>
      <c r="O100" s="58" t="s">
        <v>1259</v>
      </c>
    </row>
    <row r="101" spans="1:15" ht="24" customHeight="1" x14ac:dyDescent="0.2">
      <c r="A101" s="58" t="s">
        <v>574</v>
      </c>
      <c r="B101" s="56" t="s">
        <v>2</v>
      </c>
      <c r="C101" s="56" t="s">
        <v>575</v>
      </c>
      <c r="D101" s="56" t="s">
        <v>576</v>
      </c>
      <c r="E101" s="57" t="s">
        <v>92</v>
      </c>
      <c r="F101" s="58" t="s">
        <v>933</v>
      </c>
      <c r="G101" s="58" t="s">
        <v>312</v>
      </c>
      <c r="H101" s="58" t="s">
        <v>1260</v>
      </c>
      <c r="I101" s="58" t="s">
        <v>312</v>
      </c>
      <c r="J101" s="58" t="s">
        <v>1261</v>
      </c>
      <c r="K101" s="58" t="s">
        <v>312</v>
      </c>
      <c r="L101" s="64">
        <v>440.55</v>
      </c>
      <c r="M101" s="58" t="s">
        <v>1262</v>
      </c>
      <c r="N101" s="64">
        <v>968808.09801139997</v>
      </c>
      <c r="O101" s="58" t="s">
        <v>1263</v>
      </c>
    </row>
    <row r="102" spans="1:15" ht="24" customHeight="1" x14ac:dyDescent="0.2">
      <c r="A102" s="58" t="s">
        <v>674</v>
      </c>
      <c r="B102" s="56" t="s">
        <v>2</v>
      </c>
      <c r="C102" s="56" t="s">
        <v>675</v>
      </c>
      <c r="D102" s="56" t="s">
        <v>482</v>
      </c>
      <c r="E102" s="57" t="s">
        <v>107</v>
      </c>
      <c r="F102" s="58" t="s">
        <v>1264</v>
      </c>
      <c r="G102" s="58" t="s">
        <v>312</v>
      </c>
      <c r="H102" s="58" t="s">
        <v>1265</v>
      </c>
      <c r="I102" s="58" t="s">
        <v>312</v>
      </c>
      <c r="J102" s="58" t="s">
        <v>1266</v>
      </c>
      <c r="K102" s="58" t="s">
        <v>312</v>
      </c>
      <c r="L102" s="64">
        <v>426.80139750000001</v>
      </c>
      <c r="M102" s="58" t="s">
        <v>1262</v>
      </c>
      <c r="N102" s="64">
        <v>969234.89940889995</v>
      </c>
      <c r="O102" s="58" t="s">
        <v>1267</v>
      </c>
    </row>
    <row r="103" spans="1:15" ht="24" customHeight="1" x14ac:dyDescent="0.2">
      <c r="A103" s="58" t="s">
        <v>1268</v>
      </c>
      <c r="B103" s="56" t="s">
        <v>2</v>
      </c>
      <c r="C103" s="56" t="s">
        <v>1269</v>
      </c>
      <c r="D103" s="56" t="s">
        <v>585</v>
      </c>
      <c r="E103" s="57" t="s">
        <v>5</v>
      </c>
      <c r="F103" s="58" t="s">
        <v>1270</v>
      </c>
      <c r="G103" s="58" t="s">
        <v>312</v>
      </c>
      <c r="H103" s="58" t="s">
        <v>1271</v>
      </c>
      <c r="I103" s="58" t="s">
        <v>312</v>
      </c>
      <c r="J103" s="58" t="s">
        <v>1272</v>
      </c>
      <c r="K103" s="58" t="s">
        <v>312</v>
      </c>
      <c r="L103" s="64">
        <v>416.45579739999999</v>
      </c>
      <c r="M103" s="58" t="s">
        <v>1262</v>
      </c>
      <c r="N103" s="64">
        <v>969651.35520630004</v>
      </c>
      <c r="O103" s="58" t="s">
        <v>1273</v>
      </c>
    </row>
    <row r="104" spans="1:15" ht="24" customHeight="1" x14ac:dyDescent="0.2">
      <c r="A104" s="58" t="s">
        <v>1274</v>
      </c>
      <c r="B104" s="56" t="s">
        <v>2</v>
      </c>
      <c r="C104" s="56" t="s">
        <v>1275</v>
      </c>
      <c r="D104" s="56" t="s">
        <v>585</v>
      </c>
      <c r="E104" s="57" t="s">
        <v>5</v>
      </c>
      <c r="F104" s="58" t="s">
        <v>1276</v>
      </c>
      <c r="G104" s="58" t="s">
        <v>312</v>
      </c>
      <c r="H104" s="58" t="s">
        <v>1277</v>
      </c>
      <c r="I104" s="58" t="s">
        <v>312</v>
      </c>
      <c r="J104" s="58" t="s">
        <v>1278</v>
      </c>
      <c r="K104" s="58" t="s">
        <v>312</v>
      </c>
      <c r="L104" s="64">
        <v>412.4915067</v>
      </c>
      <c r="M104" s="58" t="s">
        <v>1262</v>
      </c>
      <c r="N104" s="64">
        <v>970063.84671299998</v>
      </c>
      <c r="O104" s="58" t="s">
        <v>1279</v>
      </c>
    </row>
    <row r="105" spans="1:15" ht="24" customHeight="1" x14ac:dyDescent="0.2">
      <c r="A105" s="58" t="s">
        <v>778</v>
      </c>
      <c r="B105" s="56" t="s">
        <v>2</v>
      </c>
      <c r="C105" s="56" t="s">
        <v>779</v>
      </c>
      <c r="D105" s="56" t="s">
        <v>482</v>
      </c>
      <c r="E105" s="57" t="s">
        <v>36</v>
      </c>
      <c r="F105" s="58" t="s">
        <v>1280</v>
      </c>
      <c r="G105" s="58" t="s">
        <v>312</v>
      </c>
      <c r="H105" s="58" t="s">
        <v>1281</v>
      </c>
      <c r="I105" s="58" t="s">
        <v>312</v>
      </c>
      <c r="J105" s="58" t="s">
        <v>1282</v>
      </c>
      <c r="K105" s="58" t="s">
        <v>312</v>
      </c>
      <c r="L105" s="64">
        <v>410.06169</v>
      </c>
      <c r="M105" s="58" t="s">
        <v>1262</v>
      </c>
      <c r="N105" s="64">
        <v>970473.90840299998</v>
      </c>
      <c r="O105" s="58" t="s">
        <v>1283</v>
      </c>
    </row>
    <row r="106" spans="1:15" ht="24" customHeight="1" x14ac:dyDescent="0.2">
      <c r="A106" s="58" t="s">
        <v>597</v>
      </c>
      <c r="B106" s="56" t="s">
        <v>2</v>
      </c>
      <c r="C106" s="56" t="s">
        <v>598</v>
      </c>
      <c r="D106" s="56" t="s">
        <v>599</v>
      </c>
      <c r="E106" s="57" t="s">
        <v>5</v>
      </c>
      <c r="F106" s="58" t="s">
        <v>1039</v>
      </c>
      <c r="G106" s="58" t="s">
        <v>312</v>
      </c>
      <c r="H106" s="58" t="s">
        <v>1284</v>
      </c>
      <c r="I106" s="58" t="s">
        <v>312</v>
      </c>
      <c r="J106" s="58" t="s">
        <v>1285</v>
      </c>
      <c r="K106" s="58" t="s">
        <v>312</v>
      </c>
      <c r="L106" s="64">
        <v>374.25072449999999</v>
      </c>
      <c r="M106" s="58" t="s">
        <v>1262</v>
      </c>
      <c r="N106" s="64">
        <v>970848.15912750002</v>
      </c>
      <c r="O106" s="58" t="s">
        <v>1286</v>
      </c>
    </row>
    <row r="107" spans="1:15" ht="24" customHeight="1" x14ac:dyDescent="0.2">
      <c r="A107" s="58" t="s">
        <v>1287</v>
      </c>
      <c r="B107" s="56" t="s">
        <v>2</v>
      </c>
      <c r="C107" s="56" t="s">
        <v>1288</v>
      </c>
      <c r="D107" s="56" t="s">
        <v>585</v>
      </c>
      <c r="E107" s="57" t="s">
        <v>5</v>
      </c>
      <c r="F107" s="58" t="s">
        <v>1289</v>
      </c>
      <c r="G107" s="58" t="s">
        <v>312</v>
      </c>
      <c r="H107" s="58" t="s">
        <v>1290</v>
      </c>
      <c r="I107" s="58" t="s">
        <v>312</v>
      </c>
      <c r="J107" s="58" t="s">
        <v>1291</v>
      </c>
      <c r="K107" s="58" t="s">
        <v>312</v>
      </c>
      <c r="L107" s="64">
        <v>371.30635860000001</v>
      </c>
      <c r="M107" s="58" t="s">
        <v>1262</v>
      </c>
      <c r="N107" s="64">
        <v>971219.46548609994</v>
      </c>
      <c r="O107" s="58" t="s">
        <v>1292</v>
      </c>
    </row>
    <row r="108" spans="1:15" ht="48" customHeight="1" x14ac:dyDescent="0.2">
      <c r="A108" s="58" t="s">
        <v>1293</v>
      </c>
      <c r="B108" s="56" t="s">
        <v>2</v>
      </c>
      <c r="C108" s="56" t="s">
        <v>1294</v>
      </c>
      <c r="D108" s="56" t="s">
        <v>576</v>
      </c>
      <c r="E108" s="57" t="s">
        <v>8</v>
      </c>
      <c r="F108" s="58" t="s">
        <v>1295</v>
      </c>
      <c r="G108" s="58" t="s">
        <v>312</v>
      </c>
      <c r="H108" s="58" t="s">
        <v>1296</v>
      </c>
      <c r="I108" s="58" t="s">
        <v>312</v>
      </c>
      <c r="J108" s="58" t="s">
        <v>1297</v>
      </c>
      <c r="K108" s="58" t="s">
        <v>312</v>
      </c>
      <c r="L108" s="64">
        <v>355.74496909999999</v>
      </c>
      <c r="M108" s="58" t="s">
        <v>1262</v>
      </c>
      <c r="N108" s="64">
        <v>971575.21045520005</v>
      </c>
      <c r="O108" s="58" t="s">
        <v>1298</v>
      </c>
    </row>
    <row r="109" spans="1:15" ht="36" customHeight="1" x14ac:dyDescent="0.2">
      <c r="A109" s="58" t="s">
        <v>1299</v>
      </c>
      <c r="B109" s="56" t="s">
        <v>2</v>
      </c>
      <c r="C109" s="56" t="s">
        <v>1300</v>
      </c>
      <c r="D109" s="56" t="s">
        <v>482</v>
      </c>
      <c r="E109" s="57" t="s">
        <v>8</v>
      </c>
      <c r="F109" s="58" t="s">
        <v>1301</v>
      </c>
      <c r="G109" s="58" t="s">
        <v>312</v>
      </c>
      <c r="H109" s="58" t="s">
        <v>1302</v>
      </c>
      <c r="I109" s="58" t="s">
        <v>312</v>
      </c>
      <c r="J109" s="58" t="s">
        <v>1303</v>
      </c>
      <c r="K109" s="58" t="s">
        <v>312</v>
      </c>
      <c r="L109" s="64">
        <v>353.89256649999999</v>
      </c>
      <c r="M109" s="58" t="s">
        <v>1262</v>
      </c>
      <c r="N109" s="64">
        <v>971929.10302170005</v>
      </c>
      <c r="O109" s="58" t="s">
        <v>1304</v>
      </c>
    </row>
    <row r="110" spans="1:15" ht="24" customHeight="1" x14ac:dyDescent="0.2">
      <c r="A110" s="58" t="s">
        <v>1305</v>
      </c>
      <c r="B110" s="56" t="s">
        <v>2</v>
      </c>
      <c r="C110" s="56" t="s">
        <v>1306</v>
      </c>
      <c r="D110" s="56" t="s">
        <v>576</v>
      </c>
      <c r="E110" s="57" t="s">
        <v>8</v>
      </c>
      <c r="F110" s="58" t="s">
        <v>1307</v>
      </c>
      <c r="G110" s="58" t="s">
        <v>312</v>
      </c>
      <c r="H110" s="58" t="s">
        <v>1308</v>
      </c>
      <c r="I110" s="58" t="s">
        <v>312</v>
      </c>
      <c r="J110" s="58" t="s">
        <v>1309</v>
      </c>
      <c r="K110" s="58" t="s">
        <v>312</v>
      </c>
      <c r="L110" s="64">
        <v>349.22207839999999</v>
      </c>
      <c r="M110" s="58" t="s">
        <v>1262</v>
      </c>
      <c r="N110" s="64">
        <v>972278.32510010002</v>
      </c>
      <c r="O110" s="58" t="s">
        <v>1310</v>
      </c>
    </row>
    <row r="111" spans="1:15" ht="24" customHeight="1" x14ac:dyDescent="0.2">
      <c r="A111" s="58" t="s">
        <v>1311</v>
      </c>
      <c r="B111" s="56" t="s">
        <v>2</v>
      </c>
      <c r="C111" s="56" t="s">
        <v>1312</v>
      </c>
      <c r="D111" s="56" t="s">
        <v>576</v>
      </c>
      <c r="E111" s="57" t="s">
        <v>5</v>
      </c>
      <c r="F111" s="58" t="s">
        <v>1313</v>
      </c>
      <c r="G111" s="58" t="s">
        <v>312</v>
      </c>
      <c r="H111" s="58" t="s">
        <v>1314</v>
      </c>
      <c r="I111" s="58" t="s">
        <v>312</v>
      </c>
      <c r="J111" s="58" t="s">
        <v>1315</v>
      </c>
      <c r="K111" s="58" t="s">
        <v>312</v>
      </c>
      <c r="L111" s="64">
        <v>348.78924669999998</v>
      </c>
      <c r="M111" s="58" t="s">
        <v>1262</v>
      </c>
      <c r="N111" s="64">
        <v>972627.11434680002</v>
      </c>
      <c r="O111" s="58" t="s">
        <v>1316</v>
      </c>
    </row>
    <row r="112" spans="1:15" ht="36" customHeight="1" x14ac:dyDescent="0.2">
      <c r="A112" s="58" t="s">
        <v>436</v>
      </c>
      <c r="B112" s="56" t="s">
        <v>289</v>
      </c>
      <c r="C112" s="56" t="s">
        <v>437</v>
      </c>
      <c r="D112" s="56" t="s">
        <v>482</v>
      </c>
      <c r="E112" s="57" t="s">
        <v>411</v>
      </c>
      <c r="F112" s="58" t="s">
        <v>943</v>
      </c>
      <c r="G112" s="58" t="s">
        <v>312</v>
      </c>
      <c r="H112" s="58" t="s">
        <v>1317</v>
      </c>
      <c r="I112" s="58" t="s">
        <v>312</v>
      </c>
      <c r="J112" s="58" t="s">
        <v>1317</v>
      </c>
      <c r="K112" s="58" t="s">
        <v>312</v>
      </c>
      <c r="L112" s="64">
        <v>292.16000000000003</v>
      </c>
      <c r="M112" s="58" t="s">
        <v>1318</v>
      </c>
      <c r="N112" s="64">
        <v>972919.27434680006</v>
      </c>
      <c r="O112" s="58" t="s">
        <v>1319</v>
      </c>
    </row>
    <row r="113" spans="1:15" ht="36" customHeight="1" x14ac:dyDescent="0.2">
      <c r="A113" s="58" t="s">
        <v>1320</v>
      </c>
      <c r="B113" s="56" t="s">
        <v>2</v>
      </c>
      <c r="C113" s="56" t="s">
        <v>1321</v>
      </c>
      <c r="D113" s="56" t="s">
        <v>576</v>
      </c>
      <c r="E113" s="57" t="s">
        <v>8</v>
      </c>
      <c r="F113" s="58" t="s">
        <v>1322</v>
      </c>
      <c r="G113" s="58" t="s">
        <v>312</v>
      </c>
      <c r="H113" s="58" t="s">
        <v>1323</v>
      </c>
      <c r="I113" s="58" t="s">
        <v>312</v>
      </c>
      <c r="J113" s="58" t="s">
        <v>1324</v>
      </c>
      <c r="K113" s="58" t="s">
        <v>312</v>
      </c>
      <c r="L113" s="64">
        <v>273.32362360000002</v>
      </c>
      <c r="M113" s="58" t="s">
        <v>1318</v>
      </c>
      <c r="N113" s="64">
        <v>973192.59797040001</v>
      </c>
      <c r="O113" s="58" t="s">
        <v>1325</v>
      </c>
    </row>
    <row r="114" spans="1:15" ht="48" customHeight="1" x14ac:dyDescent="0.2">
      <c r="A114" s="58" t="s">
        <v>1326</v>
      </c>
      <c r="B114" s="56" t="s">
        <v>2</v>
      </c>
      <c r="C114" s="56" t="s">
        <v>1327</v>
      </c>
      <c r="D114" s="56" t="s">
        <v>576</v>
      </c>
      <c r="E114" s="57" t="s">
        <v>8</v>
      </c>
      <c r="F114" s="58" t="s">
        <v>1328</v>
      </c>
      <c r="G114" s="58" t="s">
        <v>312</v>
      </c>
      <c r="H114" s="58" t="s">
        <v>1329</v>
      </c>
      <c r="I114" s="58" t="s">
        <v>312</v>
      </c>
      <c r="J114" s="58" t="s">
        <v>1330</v>
      </c>
      <c r="K114" s="58" t="s">
        <v>312</v>
      </c>
      <c r="L114" s="64">
        <v>260.34056129999999</v>
      </c>
      <c r="M114" s="58" t="s">
        <v>1318</v>
      </c>
      <c r="N114" s="64">
        <v>973452.93853170006</v>
      </c>
      <c r="O114" s="58" t="s">
        <v>1331</v>
      </c>
    </row>
    <row r="115" spans="1:15" ht="24" customHeight="1" x14ac:dyDescent="0.2">
      <c r="A115" s="58" t="s">
        <v>607</v>
      </c>
      <c r="B115" s="56" t="s">
        <v>9</v>
      </c>
      <c r="C115" s="56" t="s">
        <v>608</v>
      </c>
      <c r="D115" s="56" t="s">
        <v>482</v>
      </c>
      <c r="E115" s="57" t="s">
        <v>602</v>
      </c>
      <c r="F115" s="58" t="s">
        <v>918</v>
      </c>
      <c r="G115" s="58" t="s">
        <v>312</v>
      </c>
      <c r="H115" s="58" t="s">
        <v>1332</v>
      </c>
      <c r="I115" s="58" t="s">
        <v>312</v>
      </c>
      <c r="J115" s="58" t="s">
        <v>1333</v>
      </c>
      <c r="K115" s="58" t="s">
        <v>312</v>
      </c>
      <c r="L115" s="64">
        <v>258.67200000000003</v>
      </c>
      <c r="M115" s="58" t="s">
        <v>1318</v>
      </c>
      <c r="N115" s="64">
        <v>973711.61053169996</v>
      </c>
      <c r="O115" s="58" t="s">
        <v>1334</v>
      </c>
    </row>
    <row r="116" spans="1:15" ht="24" customHeight="1" x14ac:dyDescent="0.2">
      <c r="A116" s="58" t="s">
        <v>577</v>
      </c>
      <c r="B116" s="56" t="s">
        <v>2</v>
      </c>
      <c r="C116" s="56" t="s">
        <v>578</v>
      </c>
      <c r="D116" s="56" t="s">
        <v>482</v>
      </c>
      <c r="E116" s="57" t="s">
        <v>92</v>
      </c>
      <c r="F116" s="58" t="s">
        <v>933</v>
      </c>
      <c r="G116" s="58" t="s">
        <v>312</v>
      </c>
      <c r="H116" s="58" t="s">
        <v>1335</v>
      </c>
      <c r="I116" s="58" t="s">
        <v>312</v>
      </c>
      <c r="J116" s="58" t="s">
        <v>1336</v>
      </c>
      <c r="K116" s="58" t="s">
        <v>312</v>
      </c>
      <c r="L116" s="64">
        <v>254.55</v>
      </c>
      <c r="M116" s="58" t="s">
        <v>1318</v>
      </c>
      <c r="N116" s="64">
        <v>973966.16053170001</v>
      </c>
      <c r="O116" s="58" t="s">
        <v>1337</v>
      </c>
    </row>
    <row r="117" spans="1:15" ht="24" customHeight="1" x14ac:dyDescent="0.2">
      <c r="A117" s="58" t="s">
        <v>1338</v>
      </c>
      <c r="B117" s="56" t="s">
        <v>2</v>
      </c>
      <c r="C117" s="56" t="s">
        <v>1339</v>
      </c>
      <c r="D117" s="56" t="s">
        <v>585</v>
      </c>
      <c r="E117" s="57" t="s">
        <v>5</v>
      </c>
      <c r="F117" s="58" t="s">
        <v>1340</v>
      </c>
      <c r="G117" s="58" t="s">
        <v>312</v>
      </c>
      <c r="H117" s="58" t="s">
        <v>1341</v>
      </c>
      <c r="I117" s="58" t="s">
        <v>312</v>
      </c>
      <c r="J117" s="58" t="s">
        <v>1342</v>
      </c>
      <c r="K117" s="58" t="s">
        <v>312</v>
      </c>
      <c r="L117" s="64">
        <v>248.41307879999999</v>
      </c>
      <c r="M117" s="58" t="s">
        <v>1318</v>
      </c>
      <c r="N117" s="64">
        <v>974214.57361049997</v>
      </c>
      <c r="O117" s="58" t="s">
        <v>1343</v>
      </c>
    </row>
    <row r="118" spans="1:15" ht="36" customHeight="1" x14ac:dyDescent="0.2">
      <c r="A118" s="58" t="s">
        <v>1344</v>
      </c>
      <c r="B118" s="56" t="s">
        <v>2</v>
      </c>
      <c r="C118" s="56" t="s">
        <v>1345</v>
      </c>
      <c r="D118" s="56" t="s">
        <v>482</v>
      </c>
      <c r="E118" s="57" t="s">
        <v>8</v>
      </c>
      <c r="F118" s="58" t="s">
        <v>1346</v>
      </c>
      <c r="G118" s="58" t="s">
        <v>312</v>
      </c>
      <c r="H118" s="58" t="s">
        <v>1347</v>
      </c>
      <c r="I118" s="58" t="s">
        <v>312</v>
      </c>
      <c r="J118" s="58" t="s">
        <v>1348</v>
      </c>
      <c r="K118" s="58" t="s">
        <v>312</v>
      </c>
      <c r="L118" s="64">
        <v>246.57167569999999</v>
      </c>
      <c r="M118" s="58" t="s">
        <v>1318</v>
      </c>
      <c r="N118" s="64">
        <v>974461.14528619999</v>
      </c>
      <c r="O118" s="58" t="s">
        <v>1349</v>
      </c>
    </row>
    <row r="119" spans="1:15" ht="24" customHeight="1" x14ac:dyDescent="0.2">
      <c r="A119" s="58" t="s">
        <v>1350</v>
      </c>
      <c r="B119" s="56" t="s">
        <v>2</v>
      </c>
      <c r="C119" s="56" t="s">
        <v>1351</v>
      </c>
      <c r="D119" s="56" t="s">
        <v>482</v>
      </c>
      <c r="E119" s="57" t="s">
        <v>81</v>
      </c>
      <c r="F119" s="58" t="s">
        <v>1352</v>
      </c>
      <c r="G119" s="58" t="s">
        <v>312</v>
      </c>
      <c r="H119" s="58" t="s">
        <v>1353</v>
      </c>
      <c r="I119" s="58" t="s">
        <v>312</v>
      </c>
      <c r="J119" s="58" t="s">
        <v>1354</v>
      </c>
      <c r="K119" s="58" t="s">
        <v>312</v>
      </c>
      <c r="L119" s="64">
        <v>234.88184899999999</v>
      </c>
      <c r="M119" s="58" t="s">
        <v>1355</v>
      </c>
      <c r="N119" s="64">
        <v>974696.02713519998</v>
      </c>
      <c r="O119" s="58" t="s">
        <v>1356</v>
      </c>
    </row>
    <row r="120" spans="1:15" ht="24" customHeight="1" x14ac:dyDescent="0.2">
      <c r="A120" s="58" t="s">
        <v>1357</v>
      </c>
      <c r="B120" s="56" t="s">
        <v>2</v>
      </c>
      <c r="C120" s="56" t="s">
        <v>1358</v>
      </c>
      <c r="D120" s="56" t="s">
        <v>576</v>
      </c>
      <c r="E120" s="57" t="s">
        <v>8</v>
      </c>
      <c r="F120" s="58" t="s">
        <v>1359</v>
      </c>
      <c r="G120" s="58" t="s">
        <v>312</v>
      </c>
      <c r="H120" s="58" t="s">
        <v>1360</v>
      </c>
      <c r="I120" s="58" t="s">
        <v>312</v>
      </c>
      <c r="J120" s="58" t="s">
        <v>1361</v>
      </c>
      <c r="K120" s="58" t="s">
        <v>312</v>
      </c>
      <c r="L120" s="64">
        <v>226.94717560000001</v>
      </c>
      <c r="M120" s="58" t="s">
        <v>1355</v>
      </c>
      <c r="N120" s="64">
        <v>974922.97431079997</v>
      </c>
      <c r="O120" s="58" t="s">
        <v>1362</v>
      </c>
    </row>
    <row r="121" spans="1:15" ht="24" customHeight="1" x14ac:dyDescent="0.2">
      <c r="A121" s="58" t="s">
        <v>1363</v>
      </c>
      <c r="B121" s="56" t="s">
        <v>2</v>
      </c>
      <c r="C121" s="56" t="s">
        <v>1364</v>
      </c>
      <c r="D121" s="56" t="s">
        <v>482</v>
      </c>
      <c r="E121" s="57" t="s">
        <v>81</v>
      </c>
      <c r="F121" s="58" t="s">
        <v>1365</v>
      </c>
      <c r="G121" s="58" t="s">
        <v>312</v>
      </c>
      <c r="H121" s="58" t="s">
        <v>1366</v>
      </c>
      <c r="I121" s="58" t="s">
        <v>312</v>
      </c>
      <c r="J121" s="58" t="s">
        <v>1367</v>
      </c>
      <c r="K121" s="58" t="s">
        <v>312</v>
      </c>
      <c r="L121" s="64">
        <v>222.44173050000001</v>
      </c>
      <c r="M121" s="58" t="s">
        <v>1355</v>
      </c>
      <c r="N121" s="64">
        <v>975145.41604130005</v>
      </c>
      <c r="O121" s="58" t="s">
        <v>1368</v>
      </c>
    </row>
    <row r="122" spans="1:15" ht="24" customHeight="1" x14ac:dyDescent="0.2">
      <c r="A122" s="58" t="s">
        <v>690</v>
      </c>
      <c r="B122" s="56" t="s">
        <v>2</v>
      </c>
      <c r="C122" s="56" t="s">
        <v>691</v>
      </c>
      <c r="D122" s="56" t="s">
        <v>482</v>
      </c>
      <c r="E122" s="57" t="s">
        <v>8</v>
      </c>
      <c r="F122" s="58" t="s">
        <v>933</v>
      </c>
      <c r="G122" s="58" t="s">
        <v>312</v>
      </c>
      <c r="H122" s="58" t="s">
        <v>1369</v>
      </c>
      <c r="I122" s="58" t="s">
        <v>312</v>
      </c>
      <c r="J122" s="58" t="s">
        <v>1370</v>
      </c>
      <c r="K122" s="58" t="s">
        <v>312</v>
      </c>
      <c r="L122" s="64">
        <v>204.21</v>
      </c>
      <c r="M122" s="58" t="s">
        <v>1355</v>
      </c>
      <c r="N122" s="64">
        <v>975349.62604130001</v>
      </c>
      <c r="O122" s="58" t="s">
        <v>1371</v>
      </c>
    </row>
    <row r="123" spans="1:15" ht="24" customHeight="1" x14ac:dyDescent="0.2">
      <c r="A123" s="58" t="s">
        <v>556</v>
      </c>
      <c r="B123" s="56" t="s">
        <v>2</v>
      </c>
      <c r="C123" s="56" t="s">
        <v>557</v>
      </c>
      <c r="D123" s="56" t="s">
        <v>482</v>
      </c>
      <c r="E123" s="57" t="s">
        <v>558</v>
      </c>
      <c r="F123" s="58" t="s">
        <v>1372</v>
      </c>
      <c r="G123" s="58" t="s">
        <v>312</v>
      </c>
      <c r="H123" s="58" t="s">
        <v>1373</v>
      </c>
      <c r="I123" s="58" t="s">
        <v>312</v>
      </c>
      <c r="J123" s="58" t="s">
        <v>1374</v>
      </c>
      <c r="K123" s="58" t="s">
        <v>312</v>
      </c>
      <c r="L123" s="64">
        <v>188.50645159999999</v>
      </c>
      <c r="M123" s="58" t="s">
        <v>1355</v>
      </c>
      <c r="N123" s="64">
        <v>975538.13249290001</v>
      </c>
      <c r="O123" s="58" t="s">
        <v>1375</v>
      </c>
    </row>
    <row r="124" spans="1:15" ht="24" customHeight="1" x14ac:dyDescent="0.2">
      <c r="A124" s="58" t="s">
        <v>483</v>
      </c>
      <c r="B124" s="56" t="s">
        <v>2</v>
      </c>
      <c r="C124" s="56" t="s">
        <v>484</v>
      </c>
      <c r="D124" s="56" t="s">
        <v>482</v>
      </c>
      <c r="E124" s="57" t="s">
        <v>6</v>
      </c>
      <c r="F124" s="58" t="s">
        <v>1376</v>
      </c>
      <c r="G124" s="58" t="s">
        <v>312</v>
      </c>
      <c r="H124" s="58" t="s">
        <v>1377</v>
      </c>
      <c r="I124" s="58" t="s">
        <v>312</v>
      </c>
      <c r="J124" s="58" t="s">
        <v>1378</v>
      </c>
      <c r="K124" s="58" t="s">
        <v>312</v>
      </c>
      <c r="L124" s="64">
        <v>186.99562359999999</v>
      </c>
      <c r="M124" s="58" t="s">
        <v>1355</v>
      </c>
      <c r="N124" s="64">
        <v>975725.12811649998</v>
      </c>
      <c r="O124" s="58" t="s">
        <v>1379</v>
      </c>
    </row>
    <row r="125" spans="1:15" ht="48" customHeight="1" x14ac:dyDescent="0.2">
      <c r="A125" s="58" t="s">
        <v>1380</v>
      </c>
      <c r="B125" s="56" t="s">
        <v>2</v>
      </c>
      <c r="C125" s="56" t="s">
        <v>1381</v>
      </c>
      <c r="D125" s="56" t="s">
        <v>482</v>
      </c>
      <c r="E125" s="57" t="s">
        <v>8</v>
      </c>
      <c r="F125" s="58" t="s">
        <v>1382</v>
      </c>
      <c r="G125" s="58" t="s">
        <v>312</v>
      </c>
      <c r="H125" s="58" t="s">
        <v>1383</v>
      </c>
      <c r="I125" s="58" t="s">
        <v>312</v>
      </c>
      <c r="J125" s="58" t="s">
        <v>1384</v>
      </c>
      <c r="K125" s="58" t="s">
        <v>312</v>
      </c>
      <c r="L125" s="64">
        <v>186.20716609999999</v>
      </c>
      <c r="M125" s="58" t="s">
        <v>1355</v>
      </c>
      <c r="N125" s="64">
        <v>975911.33528260002</v>
      </c>
      <c r="O125" s="58" t="s">
        <v>1385</v>
      </c>
    </row>
    <row r="126" spans="1:15" ht="24" customHeight="1" x14ac:dyDescent="0.2">
      <c r="A126" s="58" t="s">
        <v>1386</v>
      </c>
      <c r="B126" s="56" t="s">
        <v>2</v>
      </c>
      <c r="C126" s="56" t="s">
        <v>1387</v>
      </c>
      <c r="D126" s="56" t="s">
        <v>482</v>
      </c>
      <c r="E126" s="57" t="s">
        <v>8</v>
      </c>
      <c r="F126" s="58" t="s">
        <v>1388</v>
      </c>
      <c r="G126" s="58" t="s">
        <v>312</v>
      </c>
      <c r="H126" s="58" t="s">
        <v>1389</v>
      </c>
      <c r="I126" s="58" t="s">
        <v>312</v>
      </c>
      <c r="J126" s="58" t="s">
        <v>1390</v>
      </c>
      <c r="K126" s="58" t="s">
        <v>312</v>
      </c>
      <c r="L126" s="64">
        <v>185.39827149999999</v>
      </c>
      <c r="M126" s="58" t="s">
        <v>1355</v>
      </c>
      <c r="N126" s="64">
        <v>976096.73355410004</v>
      </c>
      <c r="O126" s="58" t="s">
        <v>1391</v>
      </c>
    </row>
    <row r="127" spans="1:15" ht="24" customHeight="1" x14ac:dyDescent="0.2">
      <c r="A127" s="58" t="s">
        <v>1392</v>
      </c>
      <c r="B127" s="56" t="s">
        <v>2</v>
      </c>
      <c r="C127" s="56" t="s">
        <v>1393</v>
      </c>
      <c r="D127" s="56" t="s">
        <v>576</v>
      </c>
      <c r="E127" s="57" t="s">
        <v>5</v>
      </c>
      <c r="F127" s="58" t="s">
        <v>1313</v>
      </c>
      <c r="G127" s="58" t="s">
        <v>312</v>
      </c>
      <c r="H127" s="58" t="s">
        <v>1394</v>
      </c>
      <c r="I127" s="58" t="s">
        <v>312</v>
      </c>
      <c r="J127" s="58" t="s">
        <v>1395</v>
      </c>
      <c r="K127" s="58" t="s">
        <v>312</v>
      </c>
      <c r="L127" s="64">
        <v>180.02025639999999</v>
      </c>
      <c r="M127" s="58" t="s">
        <v>1355</v>
      </c>
      <c r="N127" s="64">
        <v>976276.75381050003</v>
      </c>
      <c r="O127" s="58" t="s">
        <v>1396</v>
      </c>
    </row>
    <row r="128" spans="1:15" ht="48" customHeight="1" x14ac:dyDescent="0.2">
      <c r="A128" s="58" t="s">
        <v>1397</v>
      </c>
      <c r="B128" s="56" t="s">
        <v>2</v>
      </c>
      <c r="C128" s="56" t="s">
        <v>1398</v>
      </c>
      <c r="D128" s="56" t="s">
        <v>576</v>
      </c>
      <c r="E128" s="57" t="s">
        <v>8</v>
      </c>
      <c r="F128" s="58" t="s">
        <v>1328</v>
      </c>
      <c r="G128" s="58" t="s">
        <v>312</v>
      </c>
      <c r="H128" s="58" t="s">
        <v>1399</v>
      </c>
      <c r="I128" s="58" t="s">
        <v>312</v>
      </c>
      <c r="J128" s="58" t="s">
        <v>1400</v>
      </c>
      <c r="K128" s="58" t="s">
        <v>312</v>
      </c>
      <c r="L128" s="64">
        <v>162.58241649999999</v>
      </c>
      <c r="M128" s="58" t="s">
        <v>1355</v>
      </c>
      <c r="N128" s="64">
        <v>976439.33622699999</v>
      </c>
      <c r="O128" s="58" t="s">
        <v>1401</v>
      </c>
    </row>
    <row r="129" spans="1:15" ht="36" customHeight="1" x14ac:dyDescent="0.2">
      <c r="A129" s="58" t="s">
        <v>1402</v>
      </c>
      <c r="B129" s="56" t="s">
        <v>2</v>
      </c>
      <c r="C129" s="56" t="s">
        <v>1403</v>
      </c>
      <c r="D129" s="56" t="s">
        <v>576</v>
      </c>
      <c r="E129" s="57" t="s">
        <v>8</v>
      </c>
      <c r="F129" s="58" t="s">
        <v>1404</v>
      </c>
      <c r="G129" s="58" t="s">
        <v>312</v>
      </c>
      <c r="H129" s="58" t="s">
        <v>1405</v>
      </c>
      <c r="I129" s="58" t="s">
        <v>312</v>
      </c>
      <c r="J129" s="58" t="s">
        <v>1406</v>
      </c>
      <c r="K129" s="58" t="s">
        <v>312</v>
      </c>
      <c r="L129" s="64">
        <v>160.49850480000001</v>
      </c>
      <c r="M129" s="58" t="s">
        <v>1355</v>
      </c>
      <c r="N129" s="64">
        <v>976599.83473180002</v>
      </c>
      <c r="O129" s="58" t="s">
        <v>1407</v>
      </c>
    </row>
    <row r="130" spans="1:15" ht="24" customHeight="1" x14ac:dyDescent="0.2">
      <c r="A130" s="58" t="s">
        <v>1408</v>
      </c>
      <c r="B130" s="56" t="s">
        <v>2</v>
      </c>
      <c r="C130" s="56" t="s">
        <v>1409</v>
      </c>
      <c r="D130" s="56" t="s">
        <v>585</v>
      </c>
      <c r="E130" s="57" t="s">
        <v>5</v>
      </c>
      <c r="F130" s="58" t="s">
        <v>1410</v>
      </c>
      <c r="G130" s="58" t="s">
        <v>312</v>
      </c>
      <c r="H130" s="58" t="s">
        <v>1411</v>
      </c>
      <c r="I130" s="58" t="s">
        <v>312</v>
      </c>
      <c r="J130" s="58" t="s">
        <v>1412</v>
      </c>
      <c r="K130" s="58" t="s">
        <v>312</v>
      </c>
      <c r="L130" s="64">
        <v>153.9504728</v>
      </c>
      <c r="M130" s="58" t="s">
        <v>1355</v>
      </c>
      <c r="N130" s="64">
        <v>976753.78520459996</v>
      </c>
      <c r="O130" s="58" t="s">
        <v>1413</v>
      </c>
    </row>
    <row r="131" spans="1:15" ht="24" customHeight="1" x14ac:dyDescent="0.2">
      <c r="A131" s="58" t="s">
        <v>1414</v>
      </c>
      <c r="B131" s="56" t="s">
        <v>2</v>
      </c>
      <c r="C131" s="56" t="s">
        <v>1415</v>
      </c>
      <c r="D131" s="56" t="s">
        <v>482</v>
      </c>
      <c r="E131" s="57" t="s">
        <v>8</v>
      </c>
      <c r="F131" s="58" t="s">
        <v>1416</v>
      </c>
      <c r="G131" s="58" t="s">
        <v>312</v>
      </c>
      <c r="H131" s="58" t="s">
        <v>1417</v>
      </c>
      <c r="I131" s="58" t="s">
        <v>312</v>
      </c>
      <c r="J131" s="58" t="s">
        <v>1418</v>
      </c>
      <c r="K131" s="58" t="s">
        <v>312</v>
      </c>
      <c r="L131" s="64">
        <v>148.61617720000001</v>
      </c>
      <c r="M131" s="58" t="s">
        <v>1355</v>
      </c>
      <c r="N131" s="64">
        <v>976902.40138179995</v>
      </c>
      <c r="O131" s="58" t="s">
        <v>1419</v>
      </c>
    </row>
    <row r="132" spans="1:15" ht="24" customHeight="1" x14ac:dyDescent="0.2">
      <c r="A132" s="58" t="s">
        <v>1420</v>
      </c>
      <c r="B132" s="56" t="s">
        <v>2</v>
      </c>
      <c r="C132" s="56" t="s">
        <v>1421</v>
      </c>
      <c r="D132" s="56" t="s">
        <v>482</v>
      </c>
      <c r="E132" s="57" t="s">
        <v>36</v>
      </c>
      <c r="F132" s="58" t="s">
        <v>1422</v>
      </c>
      <c r="G132" s="58" t="s">
        <v>312</v>
      </c>
      <c r="H132" s="58" t="s">
        <v>1423</v>
      </c>
      <c r="I132" s="58" t="s">
        <v>312</v>
      </c>
      <c r="J132" s="58" t="s">
        <v>1424</v>
      </c>
      <c r="K132" s="58" t="s">
        <v>312</v>
      </c>
      <c r="L132" s="64">
        <v>138.3264709</v>
      </c>
      <c r="M132" s="58" t="s">
        <v>1425</v>
      </c>
      <c r="N132" s="64">
        <v>977040.72785270005</v>
      </c>
      <c r="O132" s="58" t="s">
        <v>1426</v>
      </c>
    </row>
    <row r="133" spans="1:15" ht="24" customHeight="1" x14ac:dyDescent="0.2">
      <c r="A133" s="58" t="s">
        <v>670</v>
      </c>
      <c r="B133" s="56" t="s">
        <v>285</v>
      </c>
      <c r="C133" s="56" t="s">
        <v>671</v>
      </c>
      <c r="D133" s="56" t="s">
        <v>576</v>
      </c>
      <c r="E133" s="57" t="s">
        <v>5</v>
      </c>
      <c r="F133" s="58" t="s">
        <v>1427</v>
      </c>
      <c r="G133" s="58" t="s">
        <v>312</v>
      </c>
      <c r="H133" s="58" t="s">
        <v>1428</v>
      </c>
      <c r="I133" s="58" t="s">
        <v>312</v>
      </c>
      <c r="J133" s="58" t="s">
        <v>1429</v>
      </c>
      <c r="K133" s="58" t="s">
        <v>312</v>
      </c>
      <c r="L133" s="64">
        <v>131.66999999999999</v>
      </c>
      <c r="M133" s="58" t="s">
        <v>1425</v>
      </c>
      <c r="N133" s="64">
        <v>977172.39785269997</v>
      </c>
      <c r="O133" s="58" t="s">
        <v>1430</v>
      </c>
    </row>
    <row r="134" spans="1:15" ht="24" customHeight="1" x14ac:dyDescent="0.2">
      <c r="A134" s="58" t="s">
        <v>1431</v>
      </c>
      <c r="B134" s="56" t="s">
        <v>2</v>
      </c>
      <c r="C134" s="56" t="s">
        <v>1432</v>
      </c>
      <c r="D134" s="56" t="s">
        <v>585</v>
      </c>
      <c r="E134" s="57" t="s">
        <v>5</v>
      </c>
      <c r="F134" s="58" t="s">
        <v>1433</v>
      </c>
      <c r="G134" s="58" t="s">
        <v>312</v>
      </c>
      <c r="H134" s="58" t="s">
        <v>806</v>
      </c>
      <c r="I134" s="58" t="s">
        <v>312</v>
      </c>
      <c r="J134" s="58" t="s">
        <v>1434</v>
      </c>
      <c r="K134" s="58" t="s">
        <v>312</v>
      </c>
      <c r="L134" s="64">
        <v>128.28157300000001</v>
      </c>
      <c r="M134" s="58" t="s">
        <v>1425</v>
      </c>
      <c r="N134" s="64">
        <v>977300.67942569999</v>
      </c>
      <c r="O134" s="58" t="s">
        <v>1435</v>
      </c>
    </row>
    <row r="135" spans="1:15" ht="24" customHeight="1" x14ac:dyDescent="0.2">
      <c r="A135" s="58" t="s">
        <v>1436</v>
      </c>
      <c r="B135" s="56" t="s">
        <v>2</v>
      </c>
      <c r="C135" s="56" t="s">
        <v>1437</v>
      </c>
      <c r="D135" s="56" t="s">
        <v>482</v>
      </c>
      <c r="E135" s="57" t="s">
        <v>8</v>
      </c>
      <c r="F135" s="58" t="s">
        <v>1438</v>
      </c>
      <c r="G135" s="58" t="s">
        <v>312</v>
      </c>
      <c r="H135" s="58" t="s">
        <v>1439</v>
      </c>
      <c r="I135" s="58" t="s">
        <v>312</v>
      </c>
      <c r="J135" s="58" t="s">
        <v>1440</v>
      </c>
      <c r="K135" s="58" t="s">
        <v>312</v>
      </c>
      <c r="L135" s="64">
        <v>111.1857108</v>
      </c>
      <c r="M135" s="58" t="s">
        <v>1425</v>
      </c>
      <c r="N135" s="64">
        <v>977411.86513649998</v>
      </c>
      <c r="O135" s="58" t="s">
        <v>1441</v>
      </c>
    </row>
    <row r="136" spans="1:15" ht="24" customHeight="1" x14ac:dyDescent="0.2">
      <c r="A136" s="58" t="s">
        <v>1442</v>
      </c>
      <c r="B136" s="56" t="s">
        <v>2</v>
      </c>
      <c r="C136" s="56" t="s">
        <v>1443</v>
      </c>
      <c r="D136" s="56" t="s">
        <v>482</v>
      </c>
      <c r="E136" s="57" t="s">
        <v>107</v>
      </c>
      <c r="F136" s="58" t="s">
        <v>1444</v>
      </c>
      <c r="G136" s="58" t="s">
        <v>312</v>
      </c>
      <c r="H136" s="58" t="s">
        <v>1445</v>
      </c>
      <c r="I136" s="58" t="s">
        <v>312</v>
      </c>
      <c r="J136" s="58" t="s">
        <v>1446</v>
      </c>
      <c r="K136" s="58" t="s">
        <v>312</v>
      </c>
      <c r="L136" s="64">
        <v>108.1603475</v>
      </c>
      <c r="M136" s="58" t="s">
        <v>1425</v>
      </c>
      <c r="N136" s="64">
        <v>977520.02548399998</v>
      </c>
      <c r="O136" s="58" t="s">
        <v>1447</v>
      </c>
    </row>
    <row r="137" spans="1:15" ht="24" customHeight="1" x14ac:dyDescent="0.2">
      <c r="A137" s="58" t="s">
        <v>1448</v>
      </c>
      <c r="B137" s="56" t="s">
        <v>2</v>
      </c>
      <c r="C137" s="56" t="s">
        <v>1449</v>
      </c>
      <c r="D137" s="56" t="s">
        <v>576</v>
      </c>
      <c r="E137" s="57" t="s">
        <v>8</v>
      </c>
      <c r="F137" s="58" t="s">
        <v>1450</v>
      </c>
      <c r="G137" s="58" t="s">
        <v>312</v>
      </c>
      <c r="H137" s="58" t="s">
        <v>1451</v>
      </c>
      <c r="I137" s="58" t="s">
        <v>312</v>
      </c>
      <c r="J137" s="58" t="s">
        <v>1452</v>
      </c>
      <c r="K137" s="58" t="s">
        <v>312</v>
      </c>
      <c r="L137" s="64">
        <v>107.0683118</v>
      </c>
      <c r="M137" s="58" t="s">
        <v>1425</v>
      </c>
      <c r="N137" s="64">
        <v>977627.0937958</v>
      </c>
      <c r="O137" s="58" t="s">
        <v>1453</v>
      </c>
    </row>
    <row r="138" spans="1:15" ht="24" customHeight="1" x14ac:dyDescent="0.2">
      <c r="A138" s="58" t="s">
        <v>590</v>
      </c>
      <c r="B138" s="56" t="s">
        <v>2</v>
      </c>
      <c r="C138" s="56" t="s">
        <v>591</v>
      </c>
      <c r="D138" s="56" t="s">
        <v>576</v>
      </c>
      <c r="E138" s="57" t="s">
        <v>5</v>
      </c>
      <c r="F138" s="58" t="s">
        <v>1454</v>
      </c>
      <c r="G138" s="58" t="s">
        <v>312</v>
      </c>
      <c r="H138" s="58" t="s">
        <v>1455</v>
      </c>
      <c r="I138" s="58" t="s">
        <v>312</v>
      </c>
      <c r="J138" s="58" t="s">
        <v>1456</v>
      </c>
      <c r="K138" s="58" t="s">
        <v>312</v>
      </c>
      <c r="L138" s="64">
        <v>96.36</v>
      </c>
      <c r="M138" s="58" t="s">
        <v>1425</v>
      </c>
      <c r="N138" s="64">
        <v>977723.45379579999</v>
      </c>
      <c r="O138" s="58" t="s">
        <v>1457</v>
      </c>
    </row>
    <row r="139" spans="1:15" ht="24" customHeight="1" x14ac:dyDescent="0.2">
      <c r="A139" s="58" t="s">
        <v>1458</v>
      </c>
      <c r="B139" s="56" t="s">
        <v>2</v>
      </c>
      <c r="C139" s="56" t="s">
        <v>1459</v>
      </c>
      <c r="D139" s="56" t="s">
        <v>482</v>
      </c>
      <c r="E139" s="57" t="s">
        <v>6</v>
      </c>
      <c r="F139" s="58" t="s">
        <v>1460</v>
      </c>
      <c r="G139" s="58" t="s">
        <v>312</v>
      </c>
      <c r="H139" s="58" t="s">
        <v>1461</v>
      </c>
      <c r="I139" s="58" t="s">
        <v>312</v>
      </c>
      <c r="J139" s="58" t="s">
        <v>1462</v>
      </c>
      <c r="K139" s="58" t="s">
        <v>312</v>
      </c>
      <c r="L139" s="64">
        <v>93.7376608</v>
      </c>
      <c r="M139" s="58" t="s">
        <v>1425</v>
      </c>
      <c r="N139" s="64">
        <v>977817.19145659998</v>
      </c>
      <c r="O139" s="58" t="s">
        <v>1463</v>
      </c>
    </row>
    <row r="140" spans="1:15" ht="24" customHeight="1" x14ac:dyDescent="0.2">
      <c r="A140" s="58" t="s">
        <v>559</v>
      </c>
      <c r="B140" s="56" t="s">
        <v>2</v>
      </c>
      <c r="C140" s="56" t="s">
        <v>560</v>
      </c>
      <c r="D140" s="56" t="s">
        <v>482</v>
      </c>
      <c r="E140" s="57" t="s">
        <v>6</v>
      </c>
      <c r="F140" s="58" t="s">
        <v>1464</v>
      </c>
      <c r="G140" s="58" t="s">
        <v>312</v>
      </c>
      <c r="H140" s="58" t="s">
        <v>1465</v>
      </c>
      <c r="I140" s="58" t="s">
        <v>312</v>
      </c>
      <c r="J140" s="58" t="s">
        <v>1466</v>
      </c>
      <c r="K140" s="58" t="s">
        <v>312</v>
      </c>
      <c r="L140" s="64">
        <v>89.4</v>
      </c>
      <c r="M140" s="58" t="s">
        <v>1425</v>
      </c>
      <c r="N140" s="64">
        <v>977906.5914566</v>
      </c>
      <c r="O140" s="58" t="s">
        <v>1467</v>
      </c>
    </row>
    <row r="141" spans="1:15" ht="24" customHeight="1" x14ac:dyDescent="0.2">
      <c r="A141" s="58" t="s">
        <v>1468</v>
      </c>
      <c r="B141" s="56" t="s">
        <v>2</v>
      </c>
      <c r="C141" s="56" t="s">
        <v>1469</v>
      </c>
      <c r="D141" s="56" t="s">
        <v>585</v>
      </c>
      <c r="E141" s="57" t="s">
        <v>5</v>
      </c>
      <c r="F141" s="58" t="s">
        <v>1470</v>
      </c>
      <c r="G141" s="58" t="s">
        <v>312</v>
      </c>
      <c r="H141" s="58" t="s">
        <v>1471</v>
      </c>
      <c r="I141" s="58" t="s">
        <v>312</v>
      </c>
      <c r="J141" s="58" t="s">
        <v>1472</v>
      </c>
      <c r="K141" s="58" t="s">
        <v>312</v>
      </c>
      <c r="L141" s="64">
        <v>88.267780599999995</v>
      </c>
      <c r="M141" s="58" t="s">
        <v>1425</v>
      </c>
      <c r="N141" s="64">
        <v>977994.8592372</v>
      </c>
      <c r="O141" s="58" t="s">
        <v>1473</v>
      </c>
    </row>
    <row r="142" spans="1:15" ht="24" customHeight="1" x14ac:dyDescent="0.2">
      <c r="A142" s="58" t="s">
        <v>290</v>
      </c>
      <c r="B142" s="56" t="s">
        <v>2</v>
      </c>
      <c r="C142" s="56" t="s">
        <v>130</v>
      </c>
      <c r="D142" s="56" t="s">
        <v>482</v>
      </c>
      <c r="E142" s="57" t="s">
        <v>8</v>
      </c>
      <c r="F142" s="58" t="s">
        <v>943</v>
      </c>
      <c r="G142" s="58" t="s">
        <v>312</v>
      </c>
      <c r="H142" s="58" t="s">
        <v>1474</v>
      </c>
      <c r="I142" s="58" t="s">
        <v>312</v>
      </c>
      <c r="J142" s="58" t="s">
        <v>1474</v>
      </c>
      <c r="K142" s="58" t="s">
        <v>312</v>
      </c>
      <c r="L142" s="64">
        <v>85.7</v>
      </c>
      <c r="M142" s="58" t="s">
        <v>1425</v>
      </c>
      <c r="N142" s="64">
        <v>978080.55923719995</v>
      </c>
      <c r="O142" s="58" t="s">
        <v>1475</v>
      </c>
    </row>
    <row r="143" spans="1:15" ht="48" customHeight="1" x14ac:dyDescent="0.2">
      <c r="A143" s="58" t="s">
        <v>1476</v>
      </c>
      <c r="B143" s="56" t="s">
        <v>2</v>
      </c>
      <c r="C143" s="56" t="s">
        <v>1477</v>
      </c>
      <c r="D143" s="56" t="s">
        <v>576</v>
      </c>
      <c r="E143" s="57" t="s">
        <v>8</v>
      </c>
      <c r="F143" s="58" t="s">
        <v>1478</v>
      </c>
      <c r="G143" s="58" t="s">
        <v>312</v>
      </c>
      <c r="H143" s="58" t="s">
        <v>1479</v>
      </c>
      <c r="I143" s="58" t="s">
        <v>312</v>
      </c>
      <c r="J143" s="58" t="s">
        <v>1480</v>
      </c>
      <c r="K143" s="58" t="s">
        <v>312</v>
      </c>
      <c r="L143" s="64">
        <v>84.449253100000007</v>
      </c>
      <c r="M143" s="58" t="s">
        <v>1425</v>
      </c>
      <c r="N143" s="64">
        <v>978165.00849030004</v>
      </c>
      <c r="O143" s="58" t="s">
        <v>1481</v>
      </c>
    </row>
    <row r="144" spans="1:15" ht="24" customHeight="1" x14ac:dyDescent="0.2">
      <c r="A144" s="58" t="s">
        <v>1482</v>
      </c>
      <c r="B144" s="56" t="s">
        <v>2</v>
      </c>
      <c r="C144" s="56" t="s">
        <v>1483</v>
      </c>
      <c r="D144" s="56" t="s">
        <v>585</v>
      </c>
      <c r="E144" s="57" t="s">
        <v>5</v>
      </c>
      <c r="F144" s="58" t="s">
        <v>1484</v>
      </c>
      <c r="G144" s="58" t="s">
        <v>312</v>
      </c>
      <c r="H144" s="58" t="s">
        <v>1485</v>
      </c>
      <c r="I144" s="58" t="s">
        <v>312</v>
      </c>
      <c r="J144" s="58" t="s">
        <v>1486</v>
      </c>
      <c r="K144" s="58" t="s">
        <v>312</v>
      </c>
      <c r="L144" s="64">
        <v>80.187856800000006</v>
      </c>
      <c r="M144" s="58" t="s">
        <v>1425</v>
      </c>
      <c r="N144" s="64">
        <v>978245.19634709996</v>
      </c>
      <c r="O144" s="58" t="s">
        <v>1481</v>
      </c>
    </row>
    <row r="145" spans="1:15" ht="24" customHeight="1" x14ac:dyDescent="0.2">
      <c r="A145" s="58" t="s">
        <v>1487</v>
      </c>
      <c r="B145" s="56" t="s">
        <v>2</v>
      </c>
      <c r="C145" s="56" t="s">
        <v>1488</v>
      </c>
      <c r="D145" s="56" t="s">
        <v>482</v>
      </c>
      <c r="E145" s="57" t="s">
        <v>36</v>
      </c>
      <c r="F145" s="58" t="s">
        <v>1489</v>
      </c>
      <c r="G145" s="58" t="s">
        <v>312</v>
      </c>
      <c r="H145" s="58" t="s">
        <v>1490</v>
      </c>
      <c r="I145" s="58" t="s">
        <v>312</v>
      </c>
      <c r="J145" s="58" t="s">
        <v>1491</v>
      </c>
      <c r="K145" s="58" t="s">
        <v>312</v>
      </c>
      <c r="L145" s="64">
        <v>72.519864999999996</v>
      </c>
      <c r="M145" s="58" t="s">
        <v>1425</v>
      </c>
      <c r="N145" s="64">
        <v>978317.7162121</v>
      </c>
      <c r="O145" s="58" t="s">
        <v>1492</v>
      </c>
    </row>
    <row r="146" spans="1:15" ht="24" customHeight="1" x14ac:dyDescent="0.2">
      <c r="A146" s="58" t="s">
        <v>1493</v>
      </c>
      <c r="B146" s="56" t="s">
        <v>2</v>
      </c>
      <c r="C146" s="56" t="s">
        <v>1494</v>
      </c>
      <c r="D146" s="56" t="s">
        <v>482</v>
      </c>
      <c r="E146" s="57" t="s">
        <v>8</v>
      </c>
      <c r="F146" s="58" t="s">
        <v>1495</v>
      </c>
      <c r="G146" s="58" t="s">
        <v>312</v>
      </c>
      <c r="H146" s="58" t="s">
        <v>1496</v>
      </c>
      <c r="I146" s="58" t="s">
        <v>312</v>
      </c>
      <c r="J146" s="58" t="s">
        <v>1497</v>
      </c>
      <c r="K146" s="58" t="s">
        <v>312</v>
      </c>
      <c r="L146" s="64">
        <v>71.829200499999999</v>
      </c>
      <c r="M146" s="58" t="s">
        <v>1425</v>
      </c>
      <c r="N146" s="64">
        <v>978389.54541260004</v>
      </c>
      <c r="O146" s="58" t="s">
        <v>1498</v>
      </c>
    </row>
    <row r="147" spans="1:15" ht="24" customHeight="1" x14ac:dyDescent="0.2">
      <c r="A147" s="58" t="s">
        <v>1499</v>
      </c>
      <c r="B147" s="56" t="s">
        <v>2</v>
      </c>
      <c r="C147" s="56" t="s">
        <v>1500</v>
      </c>
      <c r="D147" s="56" t="s">
        <v>482</v>
      </c>
      <c r="E147" s="57" t="s">
        <v>487</v>
      </c>
      <c r="F147" s="58" t="s">
        <v>1501</v>
      </c>
      <c r="G147" s="58" t="s">
        <v>312</v>
      </c>
      <c r="H147" s="58" t="s">
        <v>1502</v>
      </c>
      <c r="I147" s="58" t="s">
        <v>312</v>
      </c>
      <c r="J147" s="58" t="s">
        <v>1503</v>
      </c>
      <c r="K147" s="58" t="s">
        <v>312</v>
      </c>
      <c r="L147" s="64">
        <v>67.445136000000005</v>
      </c>
      <c r="M147" s="58" t="s">
        <v>1425</v>
      </c>
      <c r="N147" s="64">
        <v>978456.99054859998</v>
      </c>
      <c r="O147" s="58" t="s">
        <v>1504</v>
      </c>
    </row>
    <row r="148" spans="1:15" ht="24" customHeight="1" x14ac:dyDescent="0.2">
      <c r="A148" s="58" t="s">
        <v>292</v>
      </c>
      <c r="B148" s="56" t="s">
        <v>289</v>
      </c>
      <c r="C148" s="56" t="s">
        <v>187</v>
      </c>
      <c r="D148" s="56" t="s">
        <v>576</v>
      </c>
      <c r="E148" s="57" t="s">
        <v>8</v>
      </c>
      <c r="F148" s="58" t="s">
        <v>1505</v>
      </c>
      <c r="G148" s="58" t="s">
        <v>312</v>
      </c>
      <c r="H148" s="58" t="s">
        <v>1506</v>
      </c>
      <c r="I148" s="58" t="s">
        <v>312</v>
      </c>
      <c r="J148" s="58" t="s">
        <v>1507</v>
      </c>
      <c r="K148" s="58" t="s">
        <v>312</v>
      </c>
      <c r="L148" s="64">
        <v>65.8</v>
      </c>
      <c r="M148" s="58" t="s">
        <v>1425</v>
      </c>
      <c r="N148" s="64">
        <v>978522.79054860002</v>
      </c>
      <c r="O148" s="58" t="s">
        <v>1504</v>
      </c>
    </row>
    <row r="149" spans="1:15" ht="24" customHeight="1" x14ac:dyDescent="0.2">
      <c r="A149" s="58" t="s">
        <v>1508</v>
      </c>
      <c r="B149" s="56" t="s">
        <v>2</v>
      </c>
      <c r="C149" s="56" t="s">
        <v>1509</v>
      </c>
      <c r="D149" s="56" t="s">
        <v>576</v>
      </c>
      <c r="E149" s="57" t="s">
        <v>8</v>
      </c>
      <c r="F149" s="58" t="s">
        <v>1510</v>
      </c>
      <c r="G149" s="58" t="s">
        <v>312</v>
      </c>
      <c r="H149" s="58" t="s">
        <v>1511</v>
      </c>
      <c r="I149" s="58" t="s">
        <v>312</v>
      </c>
      <c r="J149" s="58" t="s">
        <v>1512</v>
      </c>
      <c r="K149" s="58" t="s">
        <v>312</v>
      </c>
      <c r="L149" s="64">
        <v>65.500530400000002</v>
      </c>
      <c r="M149" s="58" t="s">
        <v>1425</v>
      </c>
      <c r="N149" s="64">
        <v>978588.29107899999</v>
      </c>
      <c r="O149" s="58" t="s">
        <v>1513</v>
      </c>
    </row>
    <row r="150" spans="1:15" ht="24" customHeight="1" x14ac:dyDescent="0.2">
      <c r="A150" s="58" t="s">
        <v>1514</v>
      </c>
      <c r="B150" s="56" t="s">
        <v>2</v>
      </c>
      <c r="C150" s="56" t="s">
        <v>1515</v>
      </c>
      <c r="D150" s="56" t="s">
        <v>585</v>
      </c>
      <c r="E150" s="57" t="s">
        <v>5</v>
      </c>
      <c r="F150" s="58" t="s">
        <v>1516</v>
      </c>
      <c r="G150" s="58" t="s">
        <v>312</v>
      </c>
      <c r="H150" s="58" t="s">
        <v>1517</v>
      </c>
      <c r="I150" s="58" t="s">
        <v>312</v>
      </c>
      <c r="J150" s="58" t="s">
        <v>1518</v>
      </c>
      <c r="K150" s="58" t="s">
        <v>312</v>
      </c>
      <c r="L150" s="64">
        <v>62.710629599999997</v>
      </c>
      <c r="M150" s="58" t="s">
        <v>1425</v>
      </c>
      <c r="N150" s="64">
        <v>978651.00170859997</v>
      </c>
      <c r="O150" s="58" t="s">
        <v>1519</v>
      </c>
    </row>
    <row r="151" spans="1:15" ht="24" customHeight="1" x14ac:dyDescent="0.2">
      <c r="A151" s="58" t="s">
        <v>678</v>
      </c>
      <c r="B151" s="56" t="s">
        <v>9</v>
      </c>
      <c r="C151" s="56" t="s">
        <v>679</v>
      </c>
      <c r="D151" s="56" t="s">
        <v>585</v>
      </c>
      <c r="E151" s="57" t="s">
        <v>602</v>
      </c>
      <c r="F151" s="58" t="s">
        <v>1520</v>
      </c>
      <c r="G151" s="58" t="s">
        <v>312</v>
      </c>
      <c r="H151" s="58" t="s">
        <v>1521</v>
      </c>
      <c r="I151" s="58" t="s">
        <v>312</v>
      </c>
      <c r="J151" s="58" t="s">
        <v>1522</v>
      </c>
      <c r="K151" s="58" t="s">
        <v>312</v>
      </c>
      <c r="L151" s="64">
        <v>61.344000000000001</v>
      </c>
      <c r="M151" s="58" t="s">
        <v>1425</v>
      </c>
      <c r="N151" s="64">
        <v>978712.34570860001</v>
      </c>
      <c r="O151" s="58" t="s">
        <v>1519</v>
      </c>
    </row>
    <row r="152" spans="1:15" ht="24" customHeight="1" x14ac:dyDescent="0.2">
      <c r="A152" s="58" t="s">
        <v>1523</v>
      </c>
      <c r="B152" s="56" t="s">
        <v>2</v>
      </c>
      <c r="C152" s="56" t="s">
        <v>1524</v>
      </c>
      <c r="D152" s="56" t="s">
        <v>482</v>
      </c>
      <c r="E152" s="57" t="s">
        <v>8</v>
      </c>
      <c r="F152" s="58" t="s">
        <v>1525</v>
      </c>
      <c r="G152" s="58" t="s">
        <v>312</v>
      </c>
      <c r="H152" s="58" t="s">
        <v>1526</v>
      </c>
      <c r="I152" s="58" t="s">
        <v>312</v>
      </c>
      <c r="J152" s="58" t="s">
        <v>1527</v>
      </c>
      <c r="K152" s="58" t="s">
        <v>312</v>
      </c>
      <c r="L152" s="64">
        <v>60.818328299999997</v>
      </c>
      <c r="M152" s="58" t="s">
        <v>1425</v>
      </c>
      <c r="N152" s="64">
        <v>978773.16403690004</v>
      </c>
      <c r="O152" s="58" t="s">
        <v>1528</v>
      </c>
    </row>
    <row r="153" spans="1:15" ht="24" customHeight="1" x14ac:dyDescent="0.2">
      <c r="A153" s="58" t="s">
        <v>294</v>
      </c>
      <c r="B153" s="56" t="s">
        <v>2</v>
      </c>
      <c r="C153" s="56" t="s">
        <v>1529</v>
      </c>
      <c r="D153" s="56" t="s">
        <v>482</v>
      </c>
      <c r="E153" s="57" t="s">
        <v>487</v>
      </c>
      <c r="F153" s="58" t="s">
        <v>1530</v>
      </c>
      <c r="G153" s="58" t="s">
        <v>312</v>
      </c>
      <c r="H153" s="58" t="s">
        <v>1531</v>
      </c>
      <c r="I153" s="58" t="s">
        <v>312</v>
      </c>
      <c r="J153" s="58" t="s">
        <v>1532</v>
      </c>
      <c r="K153" s="58" t="s">
        <v>312</v>
      </c>
      <c r="L153" s="64">
        <v>56.075208000000003</v>
      </c>
      <c r="M153" s="58" t="s">
        <v>1425</v>
      </c>
      <c r="N153" s="64">
        <v>978829.23924489995</v>
      </c>
      <c r="O153" s="58" t="s">
        <v>1528</v>
      </c>
    </row>
    <row r="154" spans="1:15" ht="24" customHeight="1" x14ac:dyDescent="0.2">
      <c r="A154" s="58" t="s">
        <v>1533</v>
      </c>
      <c r="B154" s="56" t="s">
        <v>2</v>
      </c>
      <c r="C154" s="56" t="s">
        <v>1534</v>
      </c>
      <c r="D154" s="56" t="s">
        <v>585</v>
      </c>
      <c r="E154" s="57" t="s">
        <v>5</v>
      </c>
      <c r="F154" s="58" t="s">
        <v>1535</v>
      </c>
      <c r="G154" s="58" t="s">
        <v>312</v>
      </c>
      <c r="H154" s="58" t="s">
        <v>1536</v>
      </c>
      <c r="I154" s="58" t="s">
        <v>312</v>
      </c>
      <c r="J154" s="58" t="s">
        <v>1537</v>
      </c>
      <c r="K154" s="58" t="s">
        <v>312</v>
      </c>
      <c r="L154" s="64">
        <v>50.737264799999998</v>
      </c>
      <c r="M154" s="58" t="s">
        <v>1425</v>
      </c>
      <c r="N154" s="64">
        <v>978879.97650969995</v>
      </c>
      <c r="O154" s="58" t="s">
        <v>1538</v>
      </c>
    </row>
    <row r="155" spans="1:15" ht="24" customHeight="1" x14ac:dyDescent="0.2">
      <c r="A155" s="58" t="s">
        <v>581</v>
      </c>
      <c r="B155" s="56" t="s">
        <v>2</v>
      </c>
      <c r="C155" s="56" t="s">
        <v>582</v>
      </c>
      <c r="D155" s="56" t="s">
        <v>482</v>
      </c>
      <c r="E155" s="57" t="s">
        <v>92</v>
      </c>
      <c r="F155" s="58" t="s">
        <v>933</v>
      </c>
      <c r="G155" s="58" t="s">
        <v>312</v>
      </c>
      <c r="H155" s="58" t="s">
        <v>1539</v>
      </c>
      <c r="I155" s="58" t="s">
        <v>312</v>
      </c>
      <c r="J155" s="58" t="s">
        <v>1540</v>
      </c>
      <c r="K155" s="58" t="s">
        <v>312</v>
      </c>
      <c r="L155" s="64">
        <v>50.46</v>
      </c>
      <c r="M155" s="58" t="s">
        <v>1425</v>
      </c>
      <c r="N155" s="64">
        <v>978930.43650970003</v>
      </c>
      <c r="O155" s="58" t="s">
        <v>1538</v>
      </c>
    </row>
    <row r="156" spans="1:15" ht="48" customHeight="1" x14ac:dyDescent="0.2">
      <c r="A156" s="58" t="s">
        <v>1541</v>
      </c>
      <c r="B156" s="56" t="s">
        <v>2</v>
      </c>
      <c r="C156" s="56" t="s">
        <v>1542</v>
      </c>
      <c r="D156" s="56" t="s">
        <v>576</v>
      </c>
      <c r="E156" s="57" t="s">
        <v>8</v>
      </c>
      <c r="F156" s="58" t="s">
        <v>1543</v>
      </c>
      <c r="G156" s="58" t="s">
        <v>312</v>
      </c>
      <c r="H156" s="58" t="s">
        <v>1544</v>
      </c>
      <c r="I156" s="58" t="s">
        <v>312</v>
      </c>
      <c r="J156" s="58" t="s">
        <v>1545</v>
      </c>
      <c r="K156" s="58" t="s">
        <v>312</v>
      </c>
      <c r="L156" s="64">
        <v>45.160163699999998</v>
      </c>
      <c r="M156" s="58" t="s">
        <v>1546</v>
      </c>
      <c r="N156" s="64">
        <v>978975.59667340002</v>
      </c>
      <c r="O156" s="58" t="s">
        <v>1547</v>
      </c>
    </row>
    <row r="157" spans="1:15" ht="24" customHeight="1" x14ac:dyDescent="0.2">
      <c r="A157" s="58" t="s">
        <v>680</v>
      </c>
      <c r="B157" s="56" t="s">
        <v>9</v>
      </c>
      <c r="C157" s="56" t="s">
        <v>681</v>
      </c>
      <c r="D157" s="56" t="s">
        <v>585</v>
      </c>
      <c r="E157" s="57" t="s">
        <v>602</v>
      </c>
      <c r="F157" s="58" t="s">
        <v>1520</v>
      </c>
      <c r="G157" s="58" t="s">
        <v>312</v>
      </c>
      <c r="H157" s="58" t="s">
        <v>877</v>
      </c>
      <c r="I157" s="58" t="s">
        <v>312</v>
      </c>
      <c r="J157" s="58" t="s">
        <v>1548</v>
      </c>
      <c r="K157" s="58" t="s">
        <v>312</v>
      </c>
      <c r="L157" s="64">
        <v>42.072000000000003</v>
      </c>
      <c r="M157" s="58" t="s">
        <v>1546</v>
      </c>
      <c r="N157" s="64">
        <v>979017.66867339995</v>
      </c>
      <c r="O157" s="58" t="s">
        <v>1547</v>
      </c>
    </row>
    <row r="158" spans="1:15" ht="36" customHeight="1" x14ac:dyDescent="0.2">
      <c r="A158" s="58" t="s">
        <v>1549</v>
      </c>
      <c r="B158" s="56" t="s">
        <v>2</v>
      </c>
      <c r="C158" s="56" t="s">
        <v>1550</v>
      </c>
      <c r="D158" s="56" t="s">
        <v>482</v>
      </c>
      <c r="E158" s="57" t="s">
        <v>8</v>
      </c>
      <c r="F158" s="58" t="s">
        <v>1551</v>
      </c>
      <c r="G158" s="58" t="s">
        <v>312</v>
      </c>
      <c r="H158" s="58" t="s">
        <v>1552</v>
      </c>
      <c r="I158" s="58" t="s">
        <v>312</v>
      </c>
      <c r="J158" s="58" t="s">
        <v>1553</v>
      </c>
      <c r="K158" s="58" t="s">
        <v>312</v>
      </c>
      <c r="L158" s="64">
        <v>39.514260700000001</v>
      </c>
      <c r="M158" s="58" t="s">
        <v>1546</v>
      </c>
      <c r="N158" s="64">
        <v>979057.18293410004</v>
      </c>
      <c r="O158" s="58" t="s">
        <v>1554</v>
      </c>
    </row>
    <row r="159" spans="1:15" ht="24" customHeight="1" x14ac:dyDescent="0.2">
      <c r="A159" s="58" t="s">
        <v>488</v>
      </c>
      <c r="B159" s="56" t="s">
        <v>2</v>
      </c>
      <c r="C159" s="56" t="s">
        <v>489</v>
      </c>
      <c r="D159" s="56" t="s">
        <v>482</v>
      </c>
      <c r="E159" s="57" t="s">
        <v>6</v>
      </c>
      <c r="F159" s="58" t="s">
        <v>880</v>
      </c>
      <c r="G159" s="58" t="s">
        <v>312</v>
      </c>
      <c r="H159" s="58" t="s">
        <v>1555</v>
      </c>
      <c r="I159" s="58" t="s">
        <v>312</v>
      </c>
      <c r="J159" s="58" t="s">
        <v>1556</v>
      </c>
      <c r="K159" s="58" t="s">
        <v>312</v>
      </c>
      <c r="L159" s="64">
        <v>35.04</v>
      </c>
      <c r="M159" s="58" t="s">
        <v>1546</v>
      </c>
      <c r="N159" s="64">
        <v>979092.22293409996</v>
      </c>
      <c r="O159" s="58" t="s">
        <v>1554</v>
      </c>
    </row>
    <row r="160" spans="1:15" ht="24" customHeight="1" x14ac:dyDescent="0.2">
      <c r="A160" s="58" t="s">
        <v>1557</v>
      </c>
      <c r="B160" s="56" t="s">
        <v>2</v>
      </c>
      <c r="C160" s="56" t="s">
        <v>1558</v>
      </c>
      <c r="D160" s="56" t="s">
        <v>576</v>
      </c>
      <c r="E160" s="57" t="s">
        <v>8</v>
      </c>
      <c r="F160" s="58" t="s">
        <v>1559</v>
      </c>
      <c r="G160" s="58" t="s">
        <v>312</v>
      </c>
      <c r="H160" s="58" t="s">
        <v>1560</v>
      </c>
      <c r="I160" s="58" t="s">
        <v>312</v>
      </c>
      <c r="J160" s="58" t="s">
        <v>1561</v>
      </c>
      <c r="K160" s="58" t="s">
        <v>312</v>
      </c>
      <c r="L160" s="64">
        <v>34.562560599999998</v>
      </c>
      <c r="M160" s="58" t="s">
        <v>1546</v>
      </c>
      <c r="N160" s="64">
        <v>979126.78549469996</v>
      </c>
      <c r="O160" s="58" t="s">
        <v>1554</v>
      </c>
    </row>
    <row r="161" spans="1:15" ht="24" customHeight="1" x14ac:dyDescent="0.2">
      <c r="A161" s="58" t="s">
        <v>1562</v>
      </c>
      <c r="B161" s="56" t="s">
        <v>2</v>
      </c>
      <c r="C161" s="56" t="s">
        <v>1563</v>
      </c>
      <c r="D161" s="56" t="s">
        <v>482</v>
      </c>
      <c r="E161" s="57" t="s">
        <v>6</v>
      </c>
      <c r="F161" s="58" t="s">
        <v>1564</v>
      </c>
      <c r="G161" s="58" t="s">
        <v>312</v>
      </c>
      <c r="H161" s="58" t="s">
        <v>1565</v>
      </c>
      <c r="I161" s="58" t="s">
        <v>312</v>
      </c>
      <c r="J161" s="58" t="s">
        <v>1566</v>
      </c>
      <c r="K161" s="58" t="s">
        <v>312</v>
      </c>
      <c r="L161" s="64">
        <v>34.000727300000001</v>
      </c>
      <c r="M161" s="58" t="s">
        <v>1546</v>
      </c>
      <c r="N161" s="64">
        <v>979160.78622200002</v>
      </c>
      <c r="O161" s="58" t="s">
        <v>1567</v>
      </c>
    </row>
    <row r="162" spans="1:15" ht="24" customHeight="1" x14ac:dyDescent="0.2">
      <c r="A162" s="58" t="s">
        <v>1568</v>
      </c>
      <c r="B162" s="56" t="s">
        <v>2</v>
      </c>
      <c r="C162" s="56" t="s">
        <v>1569</v>
      </c>
      <c r="D162" s="56" t="s">
        <v>482</v>
      </c>
      <c r="E162" s="57" t="s">
        <v>8</v>
      </c>
      <c r="F162" s="58" t="s">
        <v>1570</v>
      </c>
      <c r="G162" s="58" t="s">
        <v>312</v>
      </c>
      <c r="H162" s="58" t="s">
        <v>1571</v>
      </c>
      <c r="I162" s="58" t="s">
        <v>312</v>
      </c>
      <c r="J162" s="58" t="s">
        <v>1572</v>
      </c>
      <c r="K162" s="58" t="s">
        <v>312</v>
      </c>
      <c r="L162" s="64">
        <v>31.483499999999999</v>
      </c>
      <c r="M162" s="58" t="s">
        <v>1546</v>
      </c>
      <c r="N162" s="64">
        <v>979192.269722</v>
      </c>
      <c r="O162" s="58" t="s">
        <v>1567</v>
      </c>
    </row>
    <row r="163" spans="1:15" ht="24" customHeight="1" x14ac:dyDescent="0.2">
      <c r="A163" s="58" t="s">
        <v>1573</v>
      </c>
      <c r="B163" s="56" t="s">
        <v>2</v>
      </c>
      <c r="C163" s="56" t="s">
        <v>1574</v>
      </c>
      <c r="D163" s="56" t="s">
        <v>482</v>
      </c>
      <c r="E163" s="57" t="s">
        <v>487</v>
      </c>
      <c r="F163" s="58" t="s">
        <v>1575</v>
      </c>
      <c r="G163" s="58" t="s">
        <v>312</v>
      </c>
      <c r="H163" s="58" t="s">
        <v>1576</v>
      </c>
      <c r="I163" s="58" t="s">
        <v>312</v>
      </c>
      <c r="J163" s="58" t="s">
        <v>1577</v>
      </c>
      <c r="K163" s="58" t="s">
        <v>312</v>
      </c>
      <c r="L163" s="64">
        <v>28.752396699999998</v>
      </c>
      <c r="M163" s="58" t="s">
        <v>1546</v>
      </c>
      <c r="N163" s="64">
        <v>979221.02211869997</v>
      </c>
      <c r="O163" s="58" t="s">
        <v>1567</v>
      </c>
    </row>
    <row r="164" spans="1:15" ht="24" customHeight="1" x14ac:dyDescent="0.2">
      <c r="A164" s="58" t="s">
        <v>579</v>
      </c>
      <c r="B164" s="56" t="s">
        <v>2</v>
      </c>
      <c r="C164" s="56" t="s">
        <v>580</v>
      </c>
      <c r="D164" s="56" t="s">
        <v>576</v>
      </c>
      <c r="E164" s="57" t="s">
        <v>92</v>
      </c>
      <c r="F164" s="58" t="s">
        <v>933</v>
      </c>
      <c r="G164" s="58" t="s">
        <v>312</v>
      </c>
      <c r="H164" s="58" t="s">
        <v>1578</v>
      </c>
      <c r="I164" s="58" t="s">
        <v>312</v>
      </c>
      <c r="J164" s="58" t="s">
        <v>1579</v>
      </c>
      <c r="K164" s="58" t="s">
        <v>312</v>
      </c>
      <c r="L164" s="64">
        <v>28.44</v>
      </c>
      <c r="M164" s="58" t="s">
        <v>1546</v>
      </c>
      <c r="N164" s="64">
        <v>979249.46211870003</v>
      </c>
      <c r="O164" s="58" t="s">
        <v>1580</v>
      </c>
    </row>
    <row r="165" spans="1:15" ht="36" customHeight="1" x14ac:dyDescent="0.2">
      <c r="A165" s="58" t="s">
        <v>1581</v>
      </c>
      <c r="B165" s="56" t="s">
        <v>2</v>
      </c>
      <c r="C165" s="56" t="s">
        <v>1582</v>
      </c>
      <c r="D165" s="56" t="s">
        <v>482</v>
      </c>
      <c r="E165" s="57" t="s">
        <v>8</v>
      </c>
      <c r="F165" s="58" t="s">
        <v>1583</v>
      </c>
      <c r="G165" s="58" t="s">
        <v>312</v>
      </c>
      <c r="H165" s="58" t="s">
        <v>1584</v>
      </c>
      <c r="I165" s="58" t="s">
        <v>312</v>
      </c>
      <c r="J165" s="58" t="s">
        <v>1585</v>
      </c>
      <c r="K165" s="58" t="s">
        <v>312</v>
      </c>
      <c r="L165" s="64">
        <v>22.553016</v>
      </c>
      <c r="M165" s="58" t="s">
        <v>1546</v>
      </c>
      <c r="N165" s="64">
        <v>979272.01513469999</v>
      </c>
      <c r="O165" s="58" t="s">
        <v>1580</v>
      </c>
    </row>
    <row r="166" spans="1:15" ht="24" customHeight="1" x14ac:dyDescent="0.2">
      <c r="A166" s="58" t="s">
        <v>456</v>
      </c>
      <c r="B166" s="56" t="s">
        <v>289</v>
      </c>
      <c r="C166" s="56" t="s">
        <v>457</v>
      </c>
      <c r="D166" s="56" t="s">
        <v>482</v>
      </c>
      <c r="E166" s="57" t="s">
        <v>411</v>
      </c>
      <c r="F166" s="58" t="s">
        <v>1586</v>
      </c>
      <c r="G166" s="58" t="s">
        <v>312</v>
      </c>
      <c r="H166" s="58" t="s">
        <v>1587</v>
      </c>
      <c r="I166" s="58" t="s">
        <v>312</v>
      </c>
      <c r="J166" s="58" t="s">
        <v>1588</v>
      </c>
      <c r="K166" s="58" t="s">
        <v>312</v>
      </c>
      <c r="L166" s="64">
        <v>22.454999999999998</v>
      </c>
      <c r="M166" s="58" t="s">
        <v>1546</v>
      </c>
      <c r="N166" s="64">
        <v>979294.47013469995</v>
      </c>
      <c r="O166" s="58" t="s">
        <v>1580</v>
      </c>
    </row>
    <row r="167" spans="1:15" ht="24" customHeight="1" x14ac:dyDescent="0.2">
      <c r="A167" s="58" t="s">
        <v>1589</v>
      </c>
      <c r="B167" s="56" t="s">
        <v>2</v>
      </c>
      <c r="C167" s="56" t="s">
        <v>1590</v>
      </c>
      <c r="D167" s="56" t="s">
        <v>482</v>
      </c>
      <c r="E167" s="57" t="s">
        <v>107</v>
      </c>
      <c r="F167" s="58" t="s">
        <v>1591</v>
      </c>
      <c r="G167" s="58" t="s">
        <v>312</v>
      </c>
      <c r="H167" s="58" t="s">
        <v>1592</v>
      </c>
      <c r="I167" s="58" t="s">
        <v>312</v>
      </c>
      <c r="J167" s="58" t="s">
        <v>1593</v>
      </c>
      <c r="K167" s="58" t="s">
        <v>312</v>
      </c>
      <c r="L167" s="64">
        <v>21.817720300000001</v>
      </c>
      <c r="M167" s="58" t="s">
        <v>1546</v>
      </c>
      <c r="N167" s="64">
        <v>979316.287855</v>
      </c>
      <c r="O167" s="58" t="s">
        <v>1580</v>
      </c>
    </row>
    <row r="168" spans="1:15" ht="24" customHeight="1" x14ac:dyDescent="0.2">
      <c r="A168" s="58" t="s">
        <v>563</v>
      </c>
      <c r="B168" s="56" t="s">
        <v>2</v>
      </c>
      <c r="C168" s="56" t="s">
        <v>564</v>
      </c>
      <c r="D168" s="56" t="s">
        <v>482</v>
      </c>
      <c r="E168" s="57" t="s">
        <v>8</v>
      </c>
      <c r="F168" s="58" t="s">
        <v>1594</v>
      </c>
      <c r="G168" s="58" t="s">
        <v>312</v>
      </c>
      <c r="H168" s="58" t="s">
        <v>1595</v>
      </c>
      <c r="I168" s="58" t="s">
        <v>312</v>
      </c>
      <c r="J168" s="58" t="s">
        <v>1596</v>
      </c>
      <c r="K168" s="58" t="s">
        <v>312</v>
      </c>
      <c r="L168" s="64">
        <v>21.78</v>
      </c>
      <c r="M168" s="58" t="s">
        <v>1546</v>
      </c>
      <c r="N168" s="64">
        <v>979338.06785500003</v>
      </c>
      <c r="O168" s="58" t="s">
        <v>1597</v>
      </c>
    </row>
    <row r="169" spans="1:15" ht="24" customHeight="1" x14ac:dyDescent="0.2">
      <c r="A169" s="58" t="s">
        <v>1598</v>
      </c>
      <c r="B169" s="56" t="s">
        <v>2</v>
      </c>
      <c r="C169" s="56" t="s">
        <v>1599</v>
      </c>
      <c r="D169" s="56" t="s">
        <v>585</v>
      </c>
      <c r="E169" s="57" t="s">
        <v>5</v>
      </c>
      <c r="F169" s="58" t="s">
        <v>1600</v>
      </c>
      <c r="G169" s="58" t="s">
        <v>312</v>
      </c>
      <c r="H169" s="58" t="s">
        <v>806</v>
      </c>
      <c r="I169" s="58" t="s">
        <v>312</v>
      </c>
      <c r="J169" s="58" t="s">
        <v>1601</v>
      </c>
      <c r="K169" s="58" t="s">
        <v>312</v>
      </c>
      <c r="L169" s="64">
        <v>17.672709300000001</v>
      </c>
      <c r="M169" s="58" t="s">
        <v>1546</v>
      </c>
      <c r="N169" s="64">
        <v>979355.74056429998</v>
      </c>
      <c r="O169" s="58" t="s">
        <v>1597</v>
      </c>
    </row>
    <row r="170" spans="1:15" ht="24" customHeight="1" x14ac:dyDescent="0.2">
      <c r="A170" s="58" t="s">
        <v>1602</v>
      </c>
      <c r="B170" s="56" t="s">
        <v>2</v>
      </c>
      <c r="C170" s="56" t="s">
        <v>1603</v>
      </c>
      <c r="D170" s="56" t="s">
        <v>482</v>
      </c>
      <c r="E170" s="57" t="s">
        <v>1604</v>
      </c>
      <c r="F170" s="58" t="s">
        <v>1605</v>
      </c>
      <c r="G170" s="58" t="s">
        <v>312</v>
      </c>
      <c r="H170" s="58" t="s">
        <v>1606</v>
      </c>
      <c r="I170" s="58" t="s">
        <v>312</v>
      </c>
      <c r="J170" s="58" t="s">
        <v>1607</v>
      </c>
      <c r="K170" s="58" t="s">
        <v>312</v>
      </c>
      <c r="L170" s="64">
        <v>16.804412299999999</v>
      </c>
      <c r="M170" s="58" t="s">
        <v>1546</v>
      </c>
      <c r="N170" s="64">
        <v>979372.54497659998</v>
      </c>
      <c r="O170" s="58" t="s">
        <v>1597</v>
      </c>
    </row>
    <row r="171" spans="1:15" ht="24" customHeight="1" x14ac:dyDescent="0.2">
      <c r="A171" s="58" t="s">
        <v>1608</v>
      </c>
      <c r="B171" s="56" t="s">
        <v>2</v>
      </c>
      <c r="C171" s="56" t="s">
        <v>1609</v>
      </c>
      <c r="D171" s="56" t="s">
        <v>482</v>
      </c>
      <c r="E171" s="57" t="s">
        <v>8</v>
      </c>
      <c r="F171" s="58" t="s">
        <v>1610</v>
      </c>
      <c r="G171" s="58" t="s">
        <v>312</v>
      </c>
      <c r="H171" s="58" t="s">
        <v>1611</v>
      </c>
      <c r="I171" s="58" t="s">
        <v>312</v>
      </c>
      <c r="J171" s="58" t="s">
        <v>1612</v>
      </c>
      <c r="K171" s="58" t="s">
        <v>312</v>
      </c>
      <c r="L171" s="64">
        <v>14.6434579</v>
      </c>
      <c r="M171" s="58" t="s">
        <v>1546</v>
      </c>
      <c r="N171" s="64">
        <v>979387.18843450001</v>
      </c>
      <c r="O171" s="58" t="s">
        <v>1597</v>
      </c>
    </row>
    <row r="172" spans="1:15" ht="24" customHeight="1" x14ac:dyDescent="0.2">
      <c r="A172" s="58" t="s">
        <v>561</v>
      </c>
      <c r="B172" s="56" t="s">
        <v>2</v>
      </c>
      <c r="C172" s="56" t="s">
        <v>562</v>
      </c>
      <c r="D172" s="56" t="s">
        <v>482</v>
      </c>
      <c r="E172" s="57" t="s">
        <v>8</v>
      </c>
      <c r="F172" s="58" t="s">
        <v>1594</v>
      </c>
      <c r="G172" s="58" t="s">
        <v>312</v>
      </c>
      <c r="H172" s="58" t="s">
        <v>1613</v>
      </c>
      <c r="I172" s="58" t="s">
        <v>312</v>
      </c>
      <c r="J172" s="58" t="s">
        <v>1614</v>
      </c>
      <c r="K172" s="58" t="s">
        <v>312</v>
      </c>
      <c r="L172" s="64">
        <v>14.022</v>
      </c>
      <c r="M172" s="58" t="s">
        <v>1546</v>
      </c>
      <c r="N172" s="64">
        <v>979401.21043450001</v>
      </c>
      <c r="O172" s="58" t="s">
        <v>1597</v>
      </c>
    </row>
    <row r="173" spans="1:15" ht="24" customHeight="1" x14ac:dyDescent="0.2">
      <c r="A173" s="58" t="s">
        <v>1615</v>
      </c>
      <c r="B173" s="56" t="s">
        <v>2</v>
      </c>
      <c r="C173" s="56" t="s">
        <v>1616</v>
      </c>
      <c r="D173" s="56" t="s">
        <v>576</v>
      </c>
      <c r="E173" s="57" t="s">
        <v>5</v>
      </c>
      <c r="F173" s="58" t="s">
        <v>1617</v>
      </c>
      <c r="G173" s="58" t="s">
        <v>312</v>
      </c>
      <c r="H173" s="58" t="s">
        <v>1618</v>
      </c>
      <c r="I173" s="58" t="s">
        <v>312</v>
      </c>
      <c r="J173" s="58" t="s">
        <v>1619</v>
      </c>
      <c r="K173" s="58" t="s">
        <v>312</v>
      </c>
      <c r="L173" s="64">
        <v>13.4904612</v>
      </c>
      <c r="M173" s="58" t="s">
        <v>1546</v>
      </c>
      <c r="N173" s="64">
        <v>979414.70089570002</v>
      </c>
      <c r="O173" s="58" t="s">
        <v>1597</v>
      </c>
    </row>
    <row r="174" spans="1:15" ht="24" customHeight="1" x14ac:dyDescent="0.2">
      <c r="A174" s="58" t="s">
        <v>1620</v>
      </c>
      <c r="B174" s="56" t="s">
        <v>2</v>
      </c>
      <c r="C174" s="56" t="s">
        <v>1621</v>
      </c>
      <c r="D174" s="56" t="s">
        <v>482</v>
      </c>
      <c r="E174" s="57" t="s">
        <v>6</v>
      </c>
      <c r="F174" s="58" t="s">
        <v>1622</v>
      </c>
      <c r="G174" s="58" t="s">
        <v>312</v>
      </c>
      <c r="H174" s="58" t="s">
        <v>1623</v>
      </c>
      <c r="I174" s="58" t="s">
        <v>312</v>
      </c>
      <c r="J174" s="58" t="s">
        <v>1624</v>
      </c>
      <c r="K174" s="58" t="s">
        <v>312</v>
      </c>
      <c r="L174" s="64">
        <v>12.9239289</v>
      </c>
      <c r="M174" s="58" t="s">
        <v>1546</v>
      </c>
      <c r="N174" s="64">
        <v>979427.62482459994</v>
      </c>
      <c r="O174" s="58" t="s">
        <v>1625</v>
      </c>
    </row>
    <row r="175" spans="1:15" ht="24" customHeight="1" x14ac:dyDescent="0.2">
      <c r="A175" s="58" t="s">
        <v>1626</v>
      </c>
      <c r="B175" s="56" t="s">
        <v>2</v>
      </c>
      <c r="C175" s="56" t="s">
        <v>1627</v>
      </c>
      <c r="D175" s="56" t="s">
        <v>585</v>
      </c>
      <c r="E175" s="57" t="s">
        <v>5</v>
      </c>
      <c r="F175" s="58" t="s">
        <v>1628</v>
      </c>
      <c r="G175" s="58" t="s">
        <v>312</v>
      </c>
      <c r="H175" s="58" t="s">
        <v>1629</v>
      </c>
      <c r="I175" s="58" t="s">
        <v>312</v>
      </c>
      <c r="J175" s="58" t="s">
        <v>1630</v>
      </c>
      <c r="K175" s="58" t="s">
        <v>312</v>
      </c>
      <c r="L175" s="64">
        <v>12.410359400000001</v>
      </c>
      <c r="M175" s="58" t="s">
        <v>1546</v>
      </c>
      <c r="N175" s="64">
        <v>979440.03518400004</v>
      </c>
      <c r="O175" s="58" t="s">
        <v>1625</v>
      </c>
    </row>
    <row r="176" spans="1:15" ht="24" customHeight="1" x14ac:dyDescent="0.2">
      <c r="A176" s="58" t="s">
        <v>293</v>
      </c>
      <c r="B176" s="56" t="s">
        <v>289</v>
      </c>
      <c r="C176" s="56" t="s">
        <v>189</v>
      </c>
      <c r="D176" s="56" t="s">
        <v>576</v>
      </c>
      <c r="E176" s="57" t="s">
        <v>8</v>
      </c>
      <c r="F176" s="58" t="s">
        <v>1086</v>
      </c>
      <c r="G176" s="58" t="s">
        <v>312</v>
      </c>
      <c r="H176" s="58" t="s">
        <v>1631</v>
      </c>
      <c r="I176" s="58" t="s">
        <v>312</v>
      </c>
      <c r="J176" s="58" t="s">
        <v>1632</v>
      </c>
      <c r="K176" s="58" t="s">
        <v>312</v>
      </c>
      <c r="L176" s="64">
        <v>11.58</v>
      </c>
      <c r="M176" s="58" t="s">
        <v>1546</v>
      </c>
      <c r="N176" s="64">
        <v>979451.61518399999</v>
      </c>
      <c r="O176" s="58" t="s">
        <v>1625</v>
      </c>
    </row>
    <row r="177" spans="1:15" ht="24" customHeight="1" x14ac:dyDescent="0.2">
      <c r="A177" s="58" t="s">
        <v>1633</v>
      </c>
      <c r="B177" s="56" t="s">
        <v>2</v>
      </c>
      <c r="C177" s="56" t="s">
        <v>1634</v>
      </c>
      <c r="D177" s="56" t="s">
        <v>482</v>
      </c>
      <c r="E177" s="57" t="s">
        <v>8</v>
      </c>
      <c r="F177" s="58" t="s">
        <v>1635</v>
      </c>
      <c r="G177" s="58" t="s">
        <v>312</v>
      </c>
      <c r="H177" s="58" t="s">
        <v>1636</v>
      </c>
      <c r="I177" s="58" t="s">
        <v>312</v>
      </c>
      <c r="J177" s="58" t="s">
        <v>1637</v>
      </c>
      <c r="K177" s="58" t="s">
        <v>312</v>
      </c>
      <c r="L177" s="64">
        <v>10.876309300000001</v>
      </c>
      <c r="M177" s="58" t="s">
        <v>1546</v>
      </c>
      <c r="N177" s="64">
        <v>979462.49149329995</v>
      </c>
      <c r="O177" s="58" t="s">
        <v>1625</v>
      </c>
    </row>
    <row r="178" spans="1:15" ht="24" customHeight="1" x14ac:dyDescent="0.2">
      <c r="A178" s="58" t="s">
        <v>1638</v>
      </c>
      <c r="B178" s="56" t="s">
        <v>2</v>
      </c>
      <c r="C178" s="56" t="s">
        <v>1639</v>
      </c>
      <c r="D178" s="56" t="s">
        <v>576</v>
      </c>
      <c r="E178" s="57" t="s">
        <v>5</v>
      </c>
      <c r="F178" s="58" t="s">
        <v>1141</v>
      </c>
      <c r="G178" s="58" t="s">
        <v>312</v>
      </c>
      <c r="H178" s="58" t="s">
        <v>1640</v>
      </c>
      <c r="I178" s="58" t="s">
        <v>312</v>
      </c>
      <c r="J178" s="58" t="s">
        <v>1641</v>
      </c>
      <c r="K178" s="58" t="s">
        <v>312</v>
      </c>
      <c r="L178" s="64">
        <v>10.7619218</v>
      </c>
      <c r="M178" s="58" t="s">
        <v>1546</v>
      </c>
      <c r="N178" s="64">
        <v>979473.25341510004</v>
      </c>
      <c r="O178" s="58" t="s">
        <v>1625</v>
      </c>
    </row>
    <row r="179" spans="1:15" ht="24" customHeight="1" x14ac:dyDescent="0.2">
      <c r="A179" s="58" t="s">
        <v>554</v>
      </c>
      <c r="B179" s="56" t="s">
        <v>2</v>
      </c>
      <c r="C179" s="56" t="s">
        <v>555</v>
      </c>
      <c r="D179" s="56" t="s">
        <v>482</v>
      </c>
      <c r="E179" s="57" t="s">
        <v>8</v>
      </c>
      <c r="F179" s="58" t="s">
        <v>1594</v>
      </c>
      <c r="G179" s="58" t="s">
        <v>312</v>
      </c>
      <c r="H179" s="58" t="s">
        <v>1642</v>
      </c>
      <c r="I179" s="58" t="s">
        <v>312</v>
      </c>
      <c r="J179" s="58" t="s">
        <v>1643</v>
      </c>
      <c r="K179" s="58" t="s">
        <v>312</v>
      </c>
      <c r="L179" s="64">
        <v>9.6660000000000004</v>
      </c>
      <c r="M179" s="58" t="s">
        <v>1546</v>
      </c>
      <c r="N179" s="64">
        <v>979482.91941510001</v>
      </c>
      <c r="O179" s="58" t="s">
        <v>1625</v>
      </c>
    </row>
    <row r="180" spans="1:15" ht="24" customHeight="1" x14ac:dyDescent="0.2">
      <c r="A180" s="58" t="s">
        <v>1644</v>
      </c>
      <c r="B180" s="56" t="s">
        <v>2</v>
      </c>
      <c r="C180" s="56" t="s">
        <v>1645</v>
      </c>
      <c r="D180" s="56" t="s">
        <v>585</v>
      </c>
      <c r="E180" s="57" t="s">
        <v>5</v>
      </c>
      <c r="F180" s="58" t="s">
        <v>1646</v>
      </c>
      <c r="G180" s="58" t="s">
        <v>312</v>
      </c>
      <c r="H180" s="58" t="s">
        <v>1647</v>
      </c>
      <c r="I180" s="58" t="s">
        <v>312</v>
      </c>
      <c r="J180" s="58" t="s">
        <v>1648</v>
      </c>
      <c r="K180" s="58" t="s">
        <v>312</v>
      </c>
      <c r="L180" s="64">
        <v>9.2904903000000001</v>
      </c>
      <c r="M180" s="58" t="s">
        <v>1546</v>
      </c>
      <c r="N180" s="64">
        <v>979492.20990540006</v>
      </c>
      <c r="O180" s="58" t="s">
        <v>1625</v>
      </c>
    </row>
    <row r="181" spans="1:15" ht="24" customHeight="1" x14ac:dyDescent="0.2">
      <c r="A181" s="58" t="s">
        <v>485</v>
      </c>
      <c r="B181" s="56" t="s">
        <v>2</v>
      </c>
      <c r="C181" s="56" t="s">
        <v>486</v>
      </c>
      <c r="D181" s="56" t="s">
        <v>482</v>
      </c>
      <c r="E181" s="57" t="s">
        <v>487</v>
      </c>
      <c r="F181" s="58" t="s">
        <v>1649</v>
      </c>
      <c r="G181" s="58" t="s">
        <v>312</v>
      </c>
      <c r="H181" s="58" t="s">
        <v>1502</v>
      </c>
      <c r="I181" s="58" t="s">
        <v>312</v>
      </c>
      <c r="J181" s="58" t="s">
        <v>1650</v>
      </c>
      <c r="K181" s="58" t="s">
        <v>312</v>
      </c>
      <c r="L181" s="64">
        <v>8.7647999999999993</v>
      </c>
      <c r="M181" s="58" t="s">
        <v>1546</v>
      </c>
      <c r="N181" s="64">
        <v>979500.97470539995</v>
      </c>
      <c r="O181" s="58" t="s">
        <v>1625</v>
      </c>
    </row>
    <row r="182" spans="1:15" ht="36" customHeight="1" x14ac:dyDescent="0.2">
      <c r="A182" s="58" t="s">
        <v>1651</v>
      </c>
      <c r="B182" s="56" t="s">
        <v>2</v>
      </c>
      <c r="C182" s="56" t="s">
        <v>1652</v>
      </c>
      <c r="D182" s="56" t="s">
        <v>576</v>
      </c>
      <c r="E182" s="57" t="s">
        <v>8</v>
      </c>
      <c r="F182" s="58" t="s">
        <v>1653</v>
      </c>
      <c r="G182" s="58" t="s">
        <v>312</v>
      </c>
      <c r="H182" s="58" t="s">
        <v>1654</v>
      </c>
      <c r="I182" s="58" t="s">
        <v>312</v>
      </c>
      <c r="J182" s="58" t="s">
        <v>1655</v>
      </c>
      <c r="K182" s="58" t="s">
        <v>312</v>
      </c>
      <c r="L182" s="64">
        <v>8.0896173000000005</v>
      </c>
      <c r="M182" s="58" t="s">
        <v>1546</v>
      </c>
      <c r="N182" s="64">
        <v>979509.06432270003</v>
      </c>
      <c r="O182" s="58" t="s">
        <v>1625</v>
      </c>
    </row>
    <row r="183" spans="1:15" ht="24" customHeight="1" x14ac:dyDescent="0.2">
      <c r="A183" s="58" t="s">
        <v>1656</v>
      </c>
      <c r="B183" s="56" t="s">
        <v>2</v>
      </c>
      <c r="C183" s="56" t="s">
        <v>1657</v>
      </c>
      <c r="D183" s="56" t="s">
        <v>576</v>
      </c>
      <c r="E183" s="57" t="s">
        <v>5</v>
      </c>
      <c r="F183" s="58" t="s">
        <v>1617</v>
      </c>
      <c r="G183" s="58" t="s">
        <v>312</v>
      </c>
      <c r="H183" s="58" t="s">
        <v>1658</v>
      </c>
      <c r="I183" s="58" t="s">
        <v>312</v>
      </c>
      <c r="J183" s="58" t="s">
        <v>1659</v>
      </c>
      <c r="K183" s="58" t="s">
        <v>312</v>
      </c>
      <c r="L183" s="64">
        <v>7.9818562000000002</v>
      </c>
      <c r="M183" s="58" t="s">
        <v>1546</v>
      </c>
      <c r="N183" s="64">
        <v>979517.04617890005</v>
      </c>
      <c r="O183" s="58" t="s">
        <v>1625</v>
      </c>
    </row>
    <row r="184" spans="1:15" ht="24" customHeight="1" x14ac:dyDescent="0.2">
      <c r="A184" s="58" t="s">
        <v>1660</v>
      </c>
      <c r="B184" s="56" t="s">
        <v>2</v>
      </c>
      <c r="C184" s="56" t="s">
        <v>1661</v>
      </c>
      <c r="D184" s="56" t="s">
        <v>585</v>
      </c>
      <c r="E184" s="57" t="s">
        <v>5</v>
      </c>
      <c r="F184" s="58" t="s">
        <v>1662</v>
      </c>
      <c r="G184" s="58" t="s">
        <v>312</v>
      </c>
      <c r="H184" s="58" t="s">
        <v>1663</v>
      </c>
      <c r="I184" s="58" t="s">
        <v>312</v>
      </c>
      <c r="J184" s="58" t="s">
        <v>1664</v>
      </c>
      <c r="K184" s="58" t="s">
        <v>312</v>
      </c>
      <c r="L184" s="64">
        <v>7.4603938000000003</v>
      </c>
      <c r="M184" s="58" t="s">
        <v>1546</v>
      </c>
      <c r="N184" s="64">
        <v>979524.50657269999</v>
      </c>
      <c r="O184" s="58" t="s">
        <v>1665</v>
      </c>
    </row>
    <row r="185" spans="1:15" ht="24" customHeight="1" x14ac:dyDescent="0.2">
      <c r="A185" s="58" t="s">
        <v>1666</v>
      </c>
      <c r="B185" s="56" t="s">
        <v>2</v>
      </c>
      <c r="C185" s="56" t="s">
        <v>1667</v>
      </c>
      <c r="D185" s="56" t="s">
        <v>482</v>
      </c>
      <c r="E185" s="57" t="s">
        <v>487</v>
      </c>
      <c r="F185" s="58" t="s">
        <v>1668</v>
      </c>
      <c r="G185" s="58" t="s">
        <v>312</v>
      </c>
      <c r="H185" s="58" t="s">
        <v>1669</v>
      </c>
      <c r="I185" s="58" t="s">
        <v>312</v>
      </c>
      <c r="J185" s="58" t="s">
        <v>1670</v>
      </c>
      <c r="K185" s="58" t="s">
        <v>312</v>
      </c>
      <c r="L185" s="64">
        <v>7.0664765999999997</v>
      </c>
      <c r="M185" s="58" t="s">
        <v>1546</v>
      </c>
      <c r="N185" s="64">
        <v>979531.5730493</v>
      </c>
      <c r="O185" s="58" t="s">
        <v>1665</v>
      </c>
    </row>
    <row r="186" spans="1:15" ht="48" customHeight="1" x14ac:dyDescent="0.2">
      <c r="A186" s="58" t="s">
        <v>1671</v>
      </c>
      <c r="B186" s="56" t="s">
        <v>2</v>
      </c>
      <c r="C186" s="56" t="s">
        <v>1672</v>
      </c>
      <c r="D186" s="56" t="s">
        <v>482</v>
      </c>
      <c r="E186" s="57" t="s">
        <v>8</v>
      </c>
      <c r="F186" s="58" t="s">
        <v>1478</v>
      </c>
      <c r="G186" s="58" t="s">
        <v>312</v>
      </c>
      <c r="H186" s="58" t="s">
        <v>1673</v>
      </c>
      <c r="I186" s="58" t="s">
        <v>312</v>
      </c>
      <c r="J186" s="58" t="s">
        <v>1674</v>
      </c>
      <c r="K186" s="58" t="s">
        <v>312</v>
      </c>
      <c r="L186" s="64">
        <v>6.4070055000000004</v>
      </c>
      <c r="M186" s="58" t="s">
        <v>1546</v>
      </c>
      <c r="N186" s="64">
        <v>979537.98005480005</v>
      </c>
      <c r="O186" s="58" t="s">
        <v>1665</v>
      </c>
    </row>
    <row r="187" spans="1:15" ht="24" customHeight="1" x14ac:dyDescent="0.2">
      <c r="A187" s="58" t="s">
        <v>1675</v>
      </c>
      <c r="B187" s="56" t="s">
        <v>2</v>
      </c>
      <c r="C187" s="56" t="s">
        <v>1676</v>
      </c>
      <c r="D187" s="56" t="s">
        <v>576</v>
      </c>
      <c r="E187" s="57" t="s">
        <v>5</v>
      </c>
      <c r="F187" s="58" t="s">
        <v>1677</v>
      </c>
      <c r="G187" s="58" t="s">
        <v>312</v>
      </c>
      <c r="H187" s="58" t="s">
        <v>1678</v>
      </c>
      <c r="I187" s="58" t="s">
        <v>312</v>
      </c>
      <c r="J187" s="58" t="s">
        <v>1679</v>
      </c>
      <c r="K187" s="58" t="s">
        <v>312</v>
      </c>
      <c r="L187" s="64">
        <v>4.9514462000000004</v>
      </c>
      <c r="M187" s="58" t="s">
        <v>1546</v>
      </c>
      <c r="N187" s="64">
        <v>979542.93150099996</v>
      </c>
      <c r="O187" s="58" t="s">
        <v>1665</v>
      </c>
    </row>
    <row r="188" spans="1:15" ht="24" customHeight="1" x14ac:dyDescent="0.2">
      <c r="A188" s="58" t="s">
        <v>1680</v>
      </c>
      <c r="B188" s="56" t="s">
        <v>2</v>
      </c>
      <c r="C188" s="56" t="s">
        <v>1681</v>
      </c>
      <c r="D188" s="56" t="s">
        <v>482</v>
      </c>
      <c r="E188" s="57" t="s">
        <v>8</v>
      </c>
      <c r="F188" s="58" t="s">
        <v>1682</v>
      </c>
      <c r="G188" s="58" t="s">
        <v>312</v>
      </c>
      <c r="H188" s="58" t="s">
        <v>1683</v>
      </c>
      <c r="I188" s="58" t="s">
        <v>312</v>
      </c>
      <c r="J188" s="58" t="s">
        <v>1684</v>
      </c>
      <c r="K188" s="58" t="s">
        <v>312</v>
      </c>
      <c r="L188" s="64">
        <v>4.8601000000000001</v>
      </c>
      <c r="M188" s="58" t="s">
        <v>1546</v>
      </c>
      <c r="N188" s="64">
        <v>979547.791601</v>
      </c>
      <c r="O188" s="58" t="s">
        <v>1665</v>
      </c>
    </row>
    <row r="189" spans="1:15" ht="36" customHeight="1" x14ac:dyDescent="0.2">
      <c r="A189" s="58" t="s">
        <v>1685</v>
      </c>
      <c r="B189" s="56" t="s">
        <v>2</v>
      </c>
      <c r="C189" s="56" t="s">
        <v>1686</v>
      </c>
      <c r="D189" s="56" t="s">
        <v>576</v>
      </c>
      <c r="E189" s="57" t="s">
        <v>8</v>
      </c>
      <c r="F189" s="58" t="s">
        <v>1687</v>
      </c>
      <c r="G189" s="58" t="s">
        <v>312</v>
      </c>
      <c r="H189" s="58" t="s">
        <v>1688</v>
      </c>
      <c r="I189" s="58" t="s">
        <v>312</v>
      </c>
      <c r="J189" s="58" t="s">
        <v>1689</v>
      </c>
      <c r="K189" s="58" t="s">
        <v>312</v>
      </c>
      <c r="L189" s="64">
        <v>4.5310740999999997</v>
      </c>
      <c r="M189" s="58" t="s">
        <v>1546</v>
      </c>
      <c r="N189" s="64">
        <v>979552.32267509995</v>
      </c>
      <c r="O189" s="58" t="s">
        <v>1665</v>
      </c>
    </row>
    <row r="190" spans="1:15" ht="24" customHeight="1" x14ac:dyDescent="0.2">
      <c r="A190" s="58" t="s">
        <v>1690</v>
      </c>
      <c r="B190" s="56" t="s">
        <v>2</v>
      </c>
      <c r="C190" s="56" t="s">
        <v>1691</v>
      </c>
      <c r="D190" s="56" t="s">
        <v>482</v>
      </c>
      <c r="E190" s="57" t="s">
        <v>487</v>
      </c>
      <c r="F190" s="58" t="s">
        <v>1692</v>
      </c>
      <c r="G190" s="58" t="s">
        <v>312</v>
      </c>
      <c r="H190" s="58" t="s">
        <v>1693</v>
      </c>
      <c r="I190" s="58" t="s">
        <v>312</v>
      </c>
      <c r="J190" s="58" t="s">
        <v>1694</v>
      </c>
      <c r="K190" s="58" t="s">
        <v>312</v>
      </c>
      <c r="L190" s="64">
        <v>3.9813314000000002</v>
      </c>
      <c r="M190" s="58" t="s">
        <v>1546</v>
      </c>
      <c r="N190" s="64">
        <v>979556.30400650005</v>
      </c>
      <c r="O190" s="58" t="s">
        <v>1665</v>
      </c>
    </row>
    <row r="191" spans="1:15" ht="24" customHeight="1" x14ac:dyDescent="0.2">
      <c r="A191" s="58" t="s">
        <v>1695</v>
      </c>
      <c r="B191" s="56" t="s">
        <v>2</v>
      </c>
      <c r="C191" s="56" t="s">
        <v>1696</v>
      </c>
      <c r="D191" s="56" t="s">
        <v>576</v>
      </c>
      <c r="E191" s="57" t="s">
        <v>5</v>
      </c>
      <c r="F191" s="58" t="s">
        <v>1677</v>
      </c>
      <c r="G191" s="58" t="s">
        <v>312</v>
      </c>
      <c r="H191" s="58" t="s">
        <v>1697</v>
      </c>
      <c r="I191" s="58" t="s">
        <v>312</v>
      </c>
      <c r="J191" s="58" t="s">
        <v>1694</v>
      </c>
      <c r="K191" s="58" t="s">
        <v>312</v>
      </c>
      <c r="L191" s="64">
        <v>3.9769595</v>
      </c>
      <c r="M191" s="58" t="s">
        <v>1546</v>
      </c>
      <c r="N191" s="64">
        <v>979560.28096600005</v>
      </c>
      <c r="O191" s="58" t="s">
        <v>1665</v>
      </c>
    </row>
    <row r="192" spans="1:15" ht="24" customHeight="1" x14ac:dyDescent="0.2">
      <c r="A192" s="58" t="s">
        <v>1698</v>
      </c>
      <c r="B192" s="56" t="s">
        <v>2</v>
      </c>
      <c r="C192" s="56" t="s">
        <v>1699</v>
      </c>
      <c r="D192" s="56" t="s">
        <v>482</v>
      </c>
      <c r="E192" s="57" t="s">
        <v>487</v>
      </c>
      <c r="F192" s="58" t="s">
        <v>1700</v>
      </c>
      <c r="G192" s="58" t="s">
        <v>312</v>
      </c>
      <c r="H192" s="58" t="s">
        <v>1658</v>
      </c>
      <c r="I192" s="58" t="s">
        <v>312</v>
      </c>
      <c r="J192" s="58" t="s">
        <v>1701</v>
      </c>
      <c r="K192" s="58" t="s">
        <v>312</v>
      </c>
      <c r="L192" s="64">
        <v>3.4632830999999999</v>
      </c>
      <c r="M192" s="58" t="s">
        <v>1546</v>
      </c>
      <c r="N192" s="64">
        <v>979563.74424909998</v>
      </c>
      <c r="O192" s="58" t="s">
        <v>1665</v>
      </c>
    </row>
    <row r="193" spans="1:15" ht="24" customHeight="1" x14ac:dyDescent="0.2">
      <c r="A193" s="58" t="s">
        <v>1702</v>
      </c>
      <c r="B193" s="56" t="s">
        <v>2</v>
      </c>
      <c r="C193" s="56" t="s">
        <v>1703</v>
      </c>
      <c r="D193" s="56" t="s">
        <v>585</v>
      </c>
      <c r="E193" s="57" t="s">
        <v>5</v>
      </c>
      <c r="F193" s="58" t="s">
        <v>1704</v>
      </c>
      <c r="G193" s="58" t="s">
        <v>312</v>
      </c>
      <c r="H193" s="58" t="s">
        <v>1705</v>
      </c>
      <c r="I193" s="58" t="s">
        <v>312</v>
      </c>
      <c r="J193" s="58" t="s">
        <v>1706</v>
      </c>
      <c r="K193" s="58" t="s">
        <v>312</v>
      </c>
      <c r="L193" s="64">
        <v>3.3448959999999999</v>
      </c>
      <c r="M193" s="58" t="s">
        <v>1546</v>
      </c>
      <c r="N193" s="64">
        <v>979567.08914509998</v>
      </c>
      <c r="O193" s="58" t="s">
        <v>1665</v>
      </c>
    </row>
    <row r="194" spans="1:15" ht="24" customHeight="1" x14ac:dyDescent="0.2">
      <c r="A194" s="58" t="s">
        <v>1707</v>
      </c>
      <c r="B194" s="56" t="s">
        <v>2</v>
      </c>
      <c r="C194" s="56" t="s">
        <v>1708</v>
      </c>
      <c r="D194" s="56" t="s">
        <v>576</v>
      </c>
      <c r="E194" s="57" t="s">
        <v>8</v>
      </c>
      <c r="F194" s="58" t="s">
        <v>1709</v>
      </c>
      <c r="G194" s="58" t="s">
        <v>312</v>
      </c>
      <c r="H194" s="58" t="s">
        <v>1710</v>
      </c>
      <c r="I194" s="58" t="s">
        <v>312</v>
      </c>
      <c r="J194" s="58" t="s">
        <v>1711</v>
      </c>
      <c r="K194" s="58" t="s">
        <v>312</v>
      </c>
      <c r="L194" s="64">
        <v>3.2657805</v>
      </c>
      <c r="M194" s="58" t="s">
        <v>1546</v>
      </c>
      <c r="N194" s="64">
        <v>979570.3549256</v>
      </c>
      <c r="O194" s="58" t="s">
        <v>1665</v>
      </c>
    </row>
    <row r="195" spans="1:15" ht="48" customHeight="1" x14ac:dyDescent="0.2">
      <c r="A195" s="58" t="s">
        <v>1712</v>
      </c>
      <c r="B195" s="56" t="s">
        <v>2</v>
      </c>
      <c r="C195" s="56" t="s">
        <v>1713</v>
      </c>
      <c r="D195" s="56" t="s">
        <v>482</v>
      </c>
      <c r="E195" s="57" t="s">
        <v>487</v>
      </c>
      <c r="F195" s="58" t="s">
        <v>1714</v>
      </c>
      <c r="G195" s="58" t="s">
        <v>312</v>
      </c>
      <c r="H195" s="58" t="s">
        <v>1664</v>
      </c>
      <c r="I195" s="58" t="s">
        <v>312</v>
      </c>
      <c r="J195" s="58" t="s">
        <v>1715</v>
      </c>
      <c r="K195" s="58" t="s">
        <v>312</v>
      </c>
      <c r="L195" s="64">
        <v>2.9675880000000001</v>
      </c>
      <c r="M195" s="58" t="s">
        <v>1546</v>
      </c>
      <c r="N195" s="64">
        <v>979573.3225136</v>
      </c>
      <c r="O195" s="58" t="s">
        <v>1665</v>
      </c>
    </row>
    <row r="196" spans="1:15" ht="36" customHeight="1" x14ac:dyDescent="0.2">
      <c r="A196" s="58" t="s">
        <v>1716</v>
      </c>
      <c r="B196" s="56" t="s">
        <v>2</v>
      </c>
      <c r="C196" s="56" t="s">
        <v>1717</v>
      </c>
      <c r="D196" s="56" t="s">
        <v>482</v>
      </c>
      <c r="E196" s="57" t="s">
        <v>6</v>
      </c>
      <c r="F196" s="58" t="s">
        <v>1718</v>
      </c>
      <c r="G196" s="58" t="s">
        <v>312</v>
      </c>
      <c r="H196" s="58" t="s">
        <v>1719</v>
      </c>
      <c r="I196" s="58" t="s">
        <v>312</v>
      </c>
      <c r="J196" s="58" t="s">
        <v>1720</v>
      </c>
      <c r="K196" s="58" t="s">
        <v>312</v>
      </c>
      <c r="L196" s="64">
        <v>2.9259957999999999</v>
      </c>
      <c r="M196" s="58" t="s">
        <v>1546</v>
      </c>
      <c r="N196" s="64">
        <v>979576.24850939994</v>
      </c>
      <c r="O196" s="58" t="s">
        <v>1665</v>
      </c>
    </row>
    <row r="197" spans="1:15" ht="24" customHeight="1" x14ac:dyDescent="0.2">
      <c r="A197" s="58" t="s">
        <v>1721</v>
      </c>
      <c r="B197" s="56" t="s">
        <v>2</v>
      </c>
      <c r="C197" s="56" t="s">
        <v>1722</v>
      </c>
      <c r="D197" s="56" t="s">
        <v>482</v>
      </c>
      <c r="E197" s="57" t="s">
        <v>487</v>
      </c>
      <c r="F197" s="58" t="s">
        <v>1723</v>
      </c>
      <c r="G197" s="58" t="s">
        <v>312</v>
      </c>
      <c r="H197" s="58" t="s">
        <v>1724</v>
      </c>
      <c r="I197" s="58" t="s">
        <v>312</v>
      </c>
      <c r="J197" s="58" t="s">
        <v>1725</v>
      </c>
      <c r="K197" s="58" t="s">
        <v>312</v>
      </c>
      <c r="L197" s="64">
        <v>2.7603475</v>
      </c>
      <c r="M197" s="58" t="s">
        <v>1546</v>
      </c>
      <c r="N197" s="64">
        <v>979579.00885690004</v>
      </c>
      <c r="O197" s="58" t="s">
        <v>1665</v>
      </c>
    </row>
    <row r="198" spans="1:15" ht="24" customHeight="1" x14ac:dyDescent="0.2">
      <c r="A198" s="58" t="s">
        <v>549</v>
      </c>
      <c r="B198" s="56" t="s">
        <v>2</v>
      </c>
      <c r="C198" s="56" t="s">
        <v>550</v>
      </c>
      <c r="D198" s="56" t="s">
        <v>482</v>
      </c>
      <c r="E198" s="57" t="s">
        <v>8</v>
      </c>
      <c r="F198" s="58" t="s">
        <v>1583</v>
      </c>
      <c r="G198" s="58" t="s">
        <v>312</v>
      </c>
      <c r="H198" s="58" t="s">
        <v>1726</v>
      </c>
      <c r="I198" s="58" t="s">
        <v>312</v>
      </c>
      <c r="J198" s="58" t="s">
        <v>1727</v>
      </c>
      <c r="K198" s="58" t="s">
        <v>312</v>
      </c>
      <c r="L198" s="64">
        <v>2.6850719999999999</v>
      </c>
      <c r="M198" s="58" t="s">
        <v>1546</v>
      </c>
      <c r="N198" s="64">
        <v>979581.69392889994</v>
      </c>
      <c r="O198" s="58" t="s">
        <v>1665</v>
      </c>
    </row>
    <row r="199" spans="1:15" ht="24" customHeight="1" x14ac:dyDescent="0.2">
      <c r="A199" s="58" t="s">
        <v>1728</v>
      </c>
      <c r="B199" s="56" t="s">
        <v>2</v>
      </c>
      <c r="C199" s="56" t="s">
        <v>1729</v>
      </c>
      <c r="D199" s="56" t="s">
        <v>482</v>
      </c>
      <c r="E199" s="57" t="s">
        <v>6</v>
      </c>
      <c r="F199" s="58" t="s">
        <v>1730</v>
      </c>
      <c r="G199" s="58" t="s">
        <v>312</v>
      </c>
      <c r="H199" s="58" t="s">
        <v>1731</v>
      </c>
      <c r="I199" s="58" t="s">
        <v>312</v>
      </c>
      <c r="J199" s="58" t="s">
        <v>1732</v>
      </c>
      <c r="K199" s="58" t="s">
        <v>312</v>
      </c>
      <c r="L199" s="64">
        <v>2.6773623</v>
      </c>
      <c r="M199" s="58" t="s">
        <v>1546</v>
      </c>
      <c r="N199" s="64">
        <v>979584.37129120005</v>
      </c>
      <c r="O199" s="58" t="s">
        <v>1665</v>
      </c>
    </row>
    <row r="200" spans="1:15" ht="24" customHeight="1" x14ac:dyDescent="0.2">
      <c r="A200" s="58" t="s">
        <v>1733</v>
      </c>
      <c r="B200" s="56" t="s">
        <v>2</v>
      </c>
      <c r="C200" s="56" t="s">
        <v>1734</v>
      </c>
      <c r="D200" s="56" t="s">
        <v>482</v>
      </c>
      <c r="E200" s="57" t="s">
        <v>8</v>
      </c>
      <c r="F200" s="58" t="s">
        <v>1583</v>
      </c>
      <c r="G200" s="58" t="s">
        <v>312</v>
      </c>
      <c r="H200" s="58" t="s">
        <v>1735</v>
      </c>
      <c r="I200" s="58" t="s">
        <v>312</v>
      </c>
      <c r="J200" s="58" t="s">
        <v>1736</v>
      </c>
      <c r="K200" s="58" t="s">
        <v>312</v>
      </c>
      <c r="L200" s="64">
        <v>2.2190240000000001</v>
      </c>
      <c r="M200" s="58" t="s">
        <v>1546</v>
      </c>
      <c r="N200" s="64">
        <v>979586.59031520004</v>
      </c>
      <c r="O200" s="58" t="s">
        <v>1665</v>
      </c>
    </row>
    <row r="201" spans="1:15" ht="24" customHeight="1" x14ac:dyDescent="0.2">
      <c r="A201" s="58" t="s">
        <v>1737</v>
      </c>
      <c r="B201" s="56" t="s">
        <v>2</v>
      </c>
      <c r="C201" s="56" t="s">
        <v>1738</v>
      </c>
      <c r="D201" s="56" t="s">
        <v>482</v>
      </c>
      <c r="E201" s="57" t="s">
        <v>8</v>
      </c>
      <c r="F201" s="58" t="s">
        <v>1583</v>
      </c>
      <c r="G201" s="58" t="s">
        <v>312</v>
      </c>
      <c r="H201" s="58" t="s">
        <v>1739</v>
      </c>
      <c r="I201" s="58" t="s">
        <v>312</v>
      </c>
      <c r="J201" s="58" t="s">
        <v>1740</v>
      </c>
      <c r="K201" s="58" t="s">
        <v>312</v>
      </c>
      <c r="L201" s="64">
        <v>1.948928</v>
      </c>
      <c r="M201" s="58" t="s">
        <v>1546</v>
      </c>
      <c r="N201" s="64">
        <v>979588.53924319998</v>
      </c>
      <c r="O201" s="58" t="s">
        <v>1665</v>
      </c>
    </row>
    <row r="202" spans="1:15" ht="24" customHeight="1" x14ac:dyDescent="0.2">
      <c r="A202" s="58" t="s">
        <v>1741</v>
      </c>
      <c r="B202" s="56" t="s">
        <v>2</v>
      </c>
      <c r="C202" s="56" t="s">
        <v>1742</v>
      </c>
      <c r="D202" s="56" t="s">
        <v>482</v>
      </c>
      <c r="E202" s="57" t="s">
        <v>487</v>
      </c>
      <c r="F202" s="58" t="s">
        <v>1743</v>
      </c>
      <c r="G202" s="58" t="s">
        <v>312</v>
      </c>
      <c r="H202" s="58" t="s">
        <v>1744</v>
      </c>
      <c r="I202" s="58" t="s">
        <v>312</v>
      </c>
      <c r="J202" s="58" t="s">
        <v>1745</v>
      </c>
      <c r="K202" s="58" t="s">
        <v>312</v>
      </c>
      <c r="L202" s="64">
        <v>1.764731</v>
      </c>
      <c r="M202" s="58" t="s">
        <v>1546</v>
      </c>
      <c r="N202" s="64">
        <v>979590.30397420004</v>
      </c>
      <c r="O202" s="58" t="s">
        <v>1665</v>
      </c>
    </row>
    <row r="203" spans="1:15" ht="24" customHeight="1" x14ac:dyDescent="0.2">
      <c r="A203" s="58" t="s">
        <v>595</v>
      </c>
      <c r="B203" s="56" t="s">
        <v>2</v>
      </c>
      <c r="C203" s="56" t="s">
        <v>596</v>
      </c>
      <c r="D203" s="56" t="s">
        <v>576</v>
      </c>
      <c r="E203" s="57" t="s">
        <v>5</v>
      </c>
      <c r="F203" s="58" t="s">
        <v>1454</v>
      </c>
      <c r="G203" s="58" t="s">
        <v>312</v>
      </c>
      <c r="H203" s="58" t="s">
        <v>1640</v>
      </c>
      <c r="I203" s="58" t="s">
        <v>312</v>
      </c>
      <c r="J203" s="58" t="s">
        <v>1746</v>
      </c>
      <c r="K203" s="58" t="s">
        <v>312</v>
      </c>
      <c r="L203" s="64">
        <v>1.32</v>
      </c>
      <c r="M203" s="58" t="s">
        <v>1546</v>
      </c>
      <c r="N203" s="64">
        <v>979591.62397419999</v>
      </c>
      <c r="O203" s="58" t="s">
        <v>1665</v>
      </c>
    </row>
    <row r="204" spans="1:15" ht="24" customHeight="1" x14ac:dyDescent="0.2">
      <c r="A204" s="58" t="s">
        <v>682</v>
      </c>
      <c r="B204" s="56" t="s">
        <v>9</v>
      </c>
      <c r="C204" s="56" t="s">
        <v>683</v>
      </c>
      <c r="D204" s="56" t="s">
        <v>482</v>
      </c>
      <c r="E204" s="57" t="s">
        <v>100</v>
      </c>
      <c r="F204" s="58" t="s">
        <v>1747</v>
      </c>
      <c r="G204" s="58" t="s">
        <v>312</v>
      </c>
      <c r="H204" s="58" t="s">
        <v>1748</v>
      </c>
      <c r="I204" s="58" t="s">
        <v>312</v>
      </c>
      <c r="J204" s="58" t="s">
        <v>1749</v>
      </c>
      <c r="K204" s="58" t="s">
        <v>312</v>
      </c>
      <c r="L204" s="64">
        <v>1.122968</v>
      </c>
      <c r="M204" s="58" t="s">
        <v>1546</v>
      </c>
      <c r="N204" s="64">
        <v>979592.7469422</v>
      </c>
      <c r="O204" s="58" t="s">
        <v>1665</v>
      </c>
    </row>
    <row r="205" spans="1:15" ht="24" customHeight="1" x14ac:dyDescent="0.2">
      <c r="A205" s="58" t="s">
        <v>1750</v>
      </c>
      <c r="B205" s="56" t="s">
        <v>2</v>
      </c>
      <c r="C205" s="56" t="s">
        <v>1751</v>
      </c>
      <c r="D205" s="56" t="s">
        <v>576</v>
      </c>
      <c r="E205" s="57" t="s">
        <v>5</v>
      </c>
      <c r="F205" s="58" t="s">
        <v>1752</v>
      </c>
      <c r="G205" s="58" t="s">
        <v>312</v>
      </c>
      <c r="H205" s="58" t="s">
        <v>1753</v>
      </c>
      <c r="I205" s="58" t="s">
        <v>312</v>
      </c>
      <c r="J205" s="58" t="s">
        <v>1754</v>
      </c>
      <c r="K205" s="58" t="s">
        <v>312</v>
      </c>
      <c r="L205" s="64">
        <v>1.0820824</v>
      </c>
      <c r="M205" s="58" t="s">
        <v>1546</v>
      </c>
      <c r="N205" s="64">
        <v>979593.82902459998</v>
      </c>
      <c r="O205" s="58" t="s">
        <v>1665</v>
      </c>
    </row>
    <row r="206" spans="1:15" ht="24" customHeight="1" x14ac:dyDescent="0.2">
      <c r="A206" s="58" t="s">
        <v>1755</v>
      </c>
      <c r="B206" s="56" t="s">
        <v>2</v>
      </c>
      <c r="C206" s="56" t="s">
        <v>1756</v>
      </c>
      <c r="D206" s="56" t="s">
        <v>482</v>
      </c>
      <c r="E206" s="57" t="s">
        <v>8</v>
      </c>
      <c r="F206" s="58" t="s">
        <v>1757</v>
      </c>
      <c r="G206" s="58" t="s">
        <v>312</v>
      </c>
      <c r="H206" s="58" t="s">
        <v>1758</v>
      </c>
      <c r="I206" s="58" t="s">
        <v>312</v>
      </c>
      <c r="J206" s="58" t="s">
        <v>1759</v>
      </c>
      <c r="K206" s="58" t="s">
        <v>312</v>
      </c>
      <c r="L206" s="64">
        <v>0.93673779999999995</v>
      </c>
      <c r="M206" s="58" t="s">
        <v>1546</v>
      </c>
      <c r="N206" s="64">
        <v>979594.7657624</v>
      </c>
      <c r="O206" s="58" t="s">
        <v>1665</v>
      </c>
    </row>
    <row r="207" spans="1:15" ht="36" customHeight="1" x14ac:dyDescent="0.2">
      <c r="A207" s="58" t="s">
        <v>1760</v>
      </c>
      <c r="B207" s="56" t="s">
        <v>2</v>
      </c>
      <c r="C207" s="56" t="s">
        <v>1761</v>
      </c>
      <c r="D207" s="56" t="s">
        <v>482</v>
      </c>
      <c r="E207" s="57" t="s">
        <v>8</v>
      </c>
      <c r="F207" s="58" t="s">
        <v>1762</v>
      </c>
      <c r="G207" s="58" t="s">
        <v>312</v>
      </c>
      <c r="H207" s="58" t="s">
        <v>1763</v>
      </c>
      <c r="I207" s="58" t="s">
        <v>312</v>
      </c>
      <c r="J207" s="58" t="s">
        <v>1719</v>
      </c>
      <c r="K207" s="58" t="s">
        <v>312</v>
      </c>
      <c r="L207" s="64">
        <v>0.91380539999999999</v>
      </c>
      <c r="M207" s="58" t="s">
        <v>1546</v>
      </c>
      <c r="N207" s="64">
        <v>979595.67956780002</v>
      </c>
      <c r="O207" s="58" t="s">
        <v>1665</v>
      </c>
    </row>
    <row r="208" spans="1:15" ht="36" customHeight="1" x14ac:dyDescent="0.2">
      <c r="A208" s="58" t="s">
        <v>1764</v>
      </c>
      <c r="B208" s="56" t="s">
        <v>2</v>
      </c>
      <c r="C208" s="56" t="s">
        <v>1765</v>
      </c>
      <c r="D208" s="56" t="s">
        <v>482</v>
      </c>
      <c r="E208" s="57" t="s">
        <v>1766</v>
      </c>
      <c r="F208" s="58" t="s">
        <v>1610</v>
      </c>
      <c r="G208" s="58" t="s">
        <v>312</v>
      </c>
      <c r="H208" s="58" t="s">
        <v>1767</v>
      </c>
      <c r="I208" s="58" t="s">
        <v>312</v>
      </c>
      <c r="J208" s="58" t="s">
        <v>1768</v>
      </c>
      <c r="K208" s="58" t="s">
        <v>312</v>
      </c>
      <c r="L208" s="64">
        <v>0.86647680000000005</v>
      </c>
      <c r="M208" s="58" t="s">
        <v>1546</v>
      </c>
      <c r="N208" s="64">
        <v>979596.54604459996</v>
      </c>
      <c r="O208" s="58" t="s">
        <v>1665</v>
      </c>
    </row>
    <row r="209" spans="1:15" ht="24" customHeight="1" x14ac:dyDescent="0.2">
      <c r="A209" s="58" t="s">
        <v>1769</v>
      </c>
      <c r="B209" s="56" t="s">
        <v>2</v>
      </c>
      <c r="C209" s="56" t="s">
        <v>1770</v>
      </c>
      <c r="D209" s="56" t="s">
        <v>482</v>
      </c>
      <c r="E209" s="57" t="s">
        <v>8</v>
      </c>
      <c r="F209" s="58" t="s">
        <v>1583</v>
      </c>
      <c r="G209" s="58" t="s">
        <v>312</v>
      </c>
      <c r="H209" s="58" t="s">
        <v>1771</v>
      </c>
      <c r="I209" s="58" t="s">
        <v>312</v>
      </c>
      <c r="J209" s="58" t="s">
        <v>973</v>
      </c>
      <c r="K209" s="58" t="s">
        <v>312</v>
      </c>
      <c r="L209" s="64">
        <v>0.82352800000000004</v>
      </c>
      <c r="M209" s="58" t="s">
        <v>1546</v>
      </c>
      <c r="N209" s="64">
        <v>979597.3695726</v>
      </c>
      <c r="O209" s="58" t="s">
        <v>1665</v>
      </c>
    </row>
    <row r="210" spans="1:15" ht="36" customHeight="1" x14ac:dyDescent="0.2">
      <c r="A210" s="58" t="s">
        <v>1772</v>
      </c>
      <c r="B210" s="56" t="s">
        <v>2</v>
      </c>
      <c r="C210" s="56" t="s">
        <v>1773</v>
      </c>
      <c r="D210" s="56" t="s">
        <v>482</v>
      </c>
      <c r="E210" s="57" t="s">
        <v>8</v>
      </c>
      <c r="F210" s="58" t="s">
        <v>1774</v>
      </c>
      <c r="G210" s="58" t="s">
        <v>312</v>
      </c>
      <c r="H210" s="58" t="s">
        <v>1775</v>
      </c>
      <c r="I210" s="58" t="s">
        <v>312</v>
      </c>
      <c r="J210" s="58" t="s">
        <v>1776</v>
      </c>
      <c r="K210" s="58" t="s">
        <v>312</v>
      </c>
      <c r="L210" s="64">
        <v>0.76697979999999999</v>
      </c>
      <c r="M210" s="58" t="s">
        <v>1546</v>
      </c>
      <c r="N210" s="64">
        <v>979598.13655239996</v>
      </c>
      <c r="O210" s="58" t="s">
        <v>1665</v>
      </c>
    </row>
    <row r="211" spans="1:15" ht="24" customHeight="1" x14ac:dyDescent="0.2">
      <c r="A211" s="58" t="s">
        <v>1777</v>
      </c>
      <c r="B211" s="56" t="s">
        <v>2</v>
      </c>
      <c r="C211" s="56" t="s">
        <v>1778</v>
      </c>
      <c r="D211" s="56" t="s">
        <v>482</v>
      </c>
      <c r="E211" s="57" t="s">
        <v>36</v>
      </c>
      <c r="F211" s="58" t="s">
        <v>1779</v>
      </c>
      <c r="G211" s="58" t="s">
        <v>312</v>
      </c>
      <c r="H211" s="58" t="s">
        <v>1780</v>
      </c>
      <c r="I211" s="58" t="s">
        <v>312</v>
      </c>
      <c r="J211" s="58" t="s">
        <v>1781</v>
      </c>
      <c r="K211" s="58" t="s">
        <v>312</v>
      </c>
      <c r="L211" s="64">
        <v>0.61342010000000002</v>
      </c>
      <c r="M211" s="58" t="s">
        <v>1546</v>
      </c>
      <c r="N211" s="64">
        <v>979598.74997250002</v>
      </c>
      <c r="O211" s="58" t="s">
        <v>1665</v>
      </c>
    </row>
    <row r="212" spans="1:15" ht="36" customHeight="1" x14ac:dyDescent="0.2">
      <c r="A212" s="58" t="s">
        <v>1782</v>
      </c>
      <c r="B212" s="56" t="s">
        <v>2</v>
      </c>
      <c r="C212" s="56" t="s">
        <v>1783</v>
      </c>
      <c r="D212" s="56" t="s">
        <v>482</v>
      </c>
      <c r="E212" s="57" t="s">
        <v>8</v>
      </c>
      <c r="F212" s="58" t="s">
        <v>1583</v>
      </c>
      <c r="G212" s="58" t="s">
        <v>312</v>
      </c>
      <c r="H212" s="58" t="s">
        <v>1784</v>
      </c>
      <c r="I212" s="58" t="s">
        <v>312</v>
      </c>
      <c r="J212" s="58" t="s">
        <v>1785</v>
      </c>
      <c r="K212" s="58" t="s">
        <v>312</v>
      </c>
      <c r="L212" s="64">
        <v>0.42897600000000002</v>
      </c>
      <c r="M212" s="58" t="s">
        <v>1546</v>
      </c>
      <c r="N212" s="64">
        <v>979599.17894849996</v>
      </c>
      <c r="O212" s="58" t="s">
        <v>1665</v>
      </c>
    </row>
    <row r="213" spans="1:15" ht="24" customHeight="1" x14ac:dyDescent="0.2">
      <c r="A213" s="58" t="s">
        <v>1786</v>
      </c>
      <c r="B213" s="56" t="s">
        <v>2</v>
      </c>
      <c r="C213" s="56" t="s">
        <v>1787</v>
      </c>
      <c r="D213" s="56" t="s">
        <v>482</v>
      </c>
      <c r="E213" s="57" t="s">
        <v>6</v>
      </c>
      <c r="F213" s="58" t="s">
        <v>1788</v>
      </c>
      <c r="G213" s="58" t="s">
        <v>312</v>
      </c>
      <c r="H213" s="58" t="s">
        <v>1789</v>
      </c>
      <c r="I213" s="58" t="s">
        <v>312</v>
      </c>
      <c r="J213" s="58" t="s">
        <v>1790</v>
      </c>
      <c r="K213" s="58" t="s">
        <v>312</v>
      </c>
      <c r="L213" s="64">
        <v>0.35009210000000002</v>
      </c>
      <c r="M213" s="58" t="s">
        <v>1546</v>
      </c>
      <c r="N213" s="64">
        <v>979599.52904060006</v>
      </c>
      <c r="O213" s="58" t="s">
        <v>1665</v>
      </c>
    </row>
    <row r="214" spans="1:15" ht="24" customHeight="1" x14ac:dyDescent="0.2">
      <c r="A214" s="58" t="s">
        <v>1791</v>
      </c>
      <c r="B214" s="56" t="s">
        <v>2</v>
      </c>
      <c r="C214" s="56" t="s">
        <v>1792</v>
      </c>
      <c r="D214" s="56" t="s">
        <v>576</v>
      </c>
      <c r="E214" s="57" t="s">
        <v>5</v>
      </c>
      <c r="F214" s="58" t="s">
        <v>1752</v>
      </c>
      <c r="G214" s="58" t="s">
        <v>312</v>
      </c>
      <c r="H214" s="58" t="s">
        <v>1763</v>
      </c>
      <c r="I214" s="58" t="s">
        <v>312</v>
      </c>
      <c r="J214" s="58" t="s">
        <v>1763</v>
      </c>
      <c r="K214" s="58" t="s">
        <v>312</v>
      </c>
      <c r="L214" s="64">
        <v>0.31350050000000002</v>
      </c>
      <c r="M214" s="58" t="s">
        <v>1546</v>
      </c>
      <c r="N214" s="64">
        <v>979599.84254109999</v>
      </c>
      <c r="O214" s="58" t="s">
        <v>1665</v>
      </c>
    </row>
    <row r="215" spans="1:15" ht="36" customHeight="1" x14ac:dyDescent="0.2">
      <c r="A215" s="58" t="s">
        <v>1793</v>
      </c>
      <c r="B215" s="56" t="s">
        <v>2</v>
      </c>
      <c r="C215" s="56" t="s">
        <v>1794</v>
      </c>
      <c r="D215" s="56" t="s">
        <v>482</v>
      </c>
      <c r="E215" s="57" t="s">
        <v>8</v>
      </c>
      <c r="F215" s="58" t="s">
        <v>1795</v>
      </c>
      <c r="G215" s="58" t="s">
        <v>312</v>
      </c>
      <c r="H215" s="58" t="s">
        <v>1767</v>
      </c>
      <c r="I215" s="58" t="s">
        <v>312</v>
      </c>
      <c r="J215" s="58" t="s">
        <v>1796</v>
      </c>
      <c r="K215" s="58" t="s">
        <v>312</v>
      </c>
      <c r="L215" s="64">
        <v>0.106</v>
      </c>
      <c r="M215" s="58" t="s">
        <v>1546</v>
      </c>
      <c r="N215" s="64">
        <v>979599.94854110002</v>
      </c>
      <c r="O215" s="58" t="s">
        <v>1665</v>
      </c>
    </row>
    <row r="216" spans="1:15" ht="24" customHeight="1" x14ac:dyDescent="0.2">
      <c r="A216" s="58" t="s">
        <v>1797</v>
      </c>
      <c r="B216" s="56" t="s">
        <v>2</v>
      </c>
      <c r="C216" s="56" t="s">
        <v>1798</v>
      </c>
      <c r="D216" s="56" t="s">
        <v>576</v>
      </c>
      <c r="E216" s="57" t="s">
        <v>8</v>
      </c>
      <c r="F216" s="58" t="s">
        <v>1799</v>
      </c>
      <c r="G216" s="58" t="s">
        <v>312</v>
      </c>
      <c r="H216" s="58" t="s">
        <v>1800</v>
      </c>
      <c r="I216" s="58" t="s">
        <v>312</v>
      </c>
      <c r="J216" s="58" t="s">
        <v>1284</v>
      </c>
      <c r="K216" s="58" t="s">
        <v>312</v>
      </c>
      <c r="L216" s="64">
        <v>8.7815099999999993E-2</v>
      </c>
      <c r="M216" s="58" t="s">
        <v>1546</v>
      </c>
      <c r="N216" s="64">
        <v>979600.0363562</v>
      </c>
      <c r="O216" s="58" t="s">
        <v>1665</v>
      </c>
    </row>
    <row r="217" spans="1:15" ht="24" customHeight="1" x14ac:dyDescent="0.2">
      <c r="A217" s="58" t="s">
        <v>1801</v>
      </c>
      <c r="B217" s="56" t="s">
        <v>2</v>
      </c>
      <c r="C217" s="56" t="s">
        <v>1802</v>
      </c>
      <c r="D217" s="56" t="s">
        <v>482</v>
      </c>
      <c r="E217" s="57" t="s">
        <v>8</v>
      </c>
      <c r="F217" s="58" t="s">
        <v>1803</v>
      </c>
      <c r="G217" s="58" t="s">
        <v>312</v>
      </c>
      <c r="H217" s="58" t="s">
        <v>1711</v>
      </c>
      <c r="I217" s="58" t="s">
        <v>312</v>
      </c>
      <c r="J217" s="58" t="s">
        <v>1804</v>
      </c>
      <c r="K217" s="58" t="s">
        <v>312</v>
      </c>
      <c r="L217" s="64">
        <v>7.9519900000000004E-2</v>
      </c>
      <c r="M217" s="58" t="s">
        <v>1546</v>
      </c>
      <c r="N217" s="64">
        <v>979600.11587610003</v>
      </c>
      <c r="O217" s="58" t="s">
        <v>1665</v>
      </c>
    </row>
    <row r="218" spans="1:15" x14ac:dyDescent="0.2">
      <c r="A218" s="137"/>
      <c r="B218" s="137"/>
      <c r="C218" s="137"/>
      <c r="D218" s="137"/>
      <c r="E218" s="137"/>
      <c r="F218" s="137"/>
      <c r="G218" s="137"/>
      <c r="H218" s="137"/>
      <c r="I218" s="137"/>
      <c r="J218" s="137"/>
      <c r="K218" s="137"/>
      <c r="L218" s="137"/>
      <c r="M218" s="137"/>
      <c r="N218" s="137"/>
      <c r="O218" s="137"/>
    </row>
    <row r="219" spans="1:15" x14ac:dyDescent="0.2">
      <c r="A219" s="152"/>
      <c r="B219" s="152"/>
      <c r="C219" s="152"/>
      <c r="D219" s="152"/>
      <c r="E219" s="152"/>
      <c r="F219" s="152"/>
      <c r="G219" s="152"/>
      <c r="H219" s="152"/>
      <c r="I219" s="152"/>
      <c r="J219" s="152"/>
      <c r="K219" s="152"/>
      <c r="L219" s="165" t="s">
        <v>1805</v>
      </c>
      <c r="M219" s="165"/>
      <c r="N219" s="165"/>
      <c r="O219" s="158"/>
    </row>
    <row r="220" spans="1:15" x14ac:dyDescent="0.2">
      <c r="A220" s="152"/>
      <c r="B220" s="152"/>
      <c r="C220" s="152"/>
      <c r="D220" s="152"/>
      <c r="E220" s="152"/>
      <c r="F220" s="152"/>
      <c r="G220" s="152"/>
      <c r="H220" s="152"/>
      <c r="I220" s="152"/>
      <c r="J220" s="152"/>
      <c r="K220" s="152"/>
      <c r="L220" s="165" t="s">
        <v>576</v>
      </c>
      <c r="M220" s="165"/>
      <c r="N220" s="165"/>
      <c r="O220" s="152" t="s">
        <v>1806</v>
      </c>
    </row>
    <row r="221" spans="1:15" x14ac:dyDescent="0.2">
      <c r="A221" s="152"/>
      <c r="B221" s="152"/>
      <c r="C221" s="152"/>
      <c r="D221" s="152"/>
      <c r="E221" s="152"/>
      <c r="F221" s="152"/>
      <c r="G221" s="152"/>
      <c r="H221" s="152"/>
      <c r="I221" s="152"/>
      <c r="J221" s="152"/>
      <c r="K221" s="152"/>
      <c r="L221" s="165" t="s">
        <v>1807</v>
      </c>
      <c r="M221" s="165"/>
      <c r="N221" s="165"/>
      <c r="O221" s="152" t="s">
        <v>1808</v>
      </c>
    </row>
    <row r="222" spans="1:15" x14ac:dyDescent="0.2">
      <c r="A222" s="152"/>
      <c r="B222" s="152"/>
      <c r="C222" s="152"/>
      <c r="D222" s="152"/>
      <c r="E222" s="152"/>
      <c r="F222" s="152"/>
      <c r="G222" s="152"/>
      <c r="H222" s="152"/>
      <c r="I222" s="152"/>
      <c r="J222" s="152"/>
      <c r="K222" s="152"/>
      <c r="L222" s="165" t="s">
        <v>585</v>
      </c>
      <c r="M222" s="165"/>
      <c r="N222" s="165"/>
      <c r="O222" s="152" t="s">
        <v>1809</v>
      </c>
    </row>
    <row r="223" spans="1:15" x14ac:dyDescent="0.2">
      <c r="A223" s="152"/>
      <c r="B223" s="152"/>
      <c r="C223" s="152"/>
      <c r="D223" s="152"/>
      <c r="E223" s="152"/>
      <c r="F223" s="152"/>
      <c r="G223" s="152"/>
      <c r="H223" s="152"/>
      <c r="I223" s="152"/>
      <c r="J223" s="152"/>
      <c r="K223" s="152"/>
      <c r="L223" s="165" t="s">
        <v>482</v>
      </c>
      <c r="M223" s="165"/>
      <c r="N223" s="165"/>
      <c r="O223" s="152" t="s">
        <v>1810</v>
      </c>
    </row>
    <row r="224" spans="1:15" x14ac:dyDescent="0.2">
      <c r="A224" s="152"/>
      <c r="B224" s="152"/>
      <c r="C224" s="152"/>
      <c r="D224" s="152"/>
      <c r="E224" s="152"/>
      <c r="F224" s="152"/>
      <c r="G224" s="152"/>
      <c r="H224" s="152"/>
      <c r="I224" s="152"/>
      <c r="J224" s="152"/>
      <c r="K224" s="152"/>
      <c r="L224" s="165" t="s">
        <v>972</v>
      </c>
      <c r="M224" s="165"/>
      <c r="N224" s="165"/>
      <c r="O224" s="152" t="s">
        <v>1811</v>
      </c>
    </row>
    <row r="225" spans="1:15" x14ac:dyDescent="0.2">
      <c r="A225" s="152"/>
      <c r="B225" s="152"/>
      <c r="C225" s="152"/>
      <c r="D225" s="152"/>
      <c r="E225" s="152"/>
      <c r="F225" s="152"/>
      <c r="G225" s="152"/>
      <c r="H225" s="152"/>
      <c r="I225" s="152"/>
      <c r="J225" s="152"/>
      <c r="K225" s="152"/>
      <c r="L225" s="165" t="s">
        <v>599</v>
      </c>
      <c r="M225" s="165"/>
      <c r="N225" s="165"/>
      <c r="O225" s="152" t="s">
        <v>1812</v>
      </c>
    </row>
    <row r="226" spans="1:15" x14ac:dyDescent="0.2">
      <c r="A226" s="152"/>
      <c r="B226" s="152"/>
      <c r="C226" s="152"/>
      <c r="D226" s="152"/>
      <c r="E226" s="152"/>
      <c r="F226" s="152"/>
      <c r="G226" s="152"/>
      <c r="H226" s="152"/>
      <c r="I226" s="152"/>
      <c r="J226" s="152"/>
      <c r="K226" s="152"/>
      <c r="L226" s="165" t="s">
        <v>1813</v>
      </c>
      <c r="M226" s="165"/>
      <c r="N226" s="165"/>
      <c r="O226" s="152" t="s">
        <v>1808</v>
      </c>
    </row>
    <row r="227" spans="1:15" x14ac:dyDescent="0.2">
      <c r="A227" s="152"/>
      <c r="B227" s="152"/>
      <c r="C227" s="152"/>
      <c r="D227" s="152"/>
      <c r="E227" s="152"/>
      <c r="F227" s="152"/>
      <c r="G227" s="152"/>
      <c r="H227" s="152"/>
      <c r="I227" s="152"/>
      <c r="J227" s="152"/>
      <c r="K227" s="152"/>
      <c r="L227" s="165" t="s">
        <v>1814</v>
      </c>
      <c r="M227" s="165"/>
      <c r="N227" s="165"/>
      <c r="O227" s="152" t="s">
        <v>1808</v>
      </c>
    </row>
    <row r="228" spans="1:15" x14ac:dyDescent="0.2">
      <c r="A228" s="152"/>
      <c r="B228" s="152"/>
      <c r="C228" s="152"/>
      <c r="D228" s="152"/>
      <c r="E228" s="152"/>
      <c r="F228" s="152"/>
      <c r="G228" s="152"/>
      <c r="H228" s="152"/>
      <c r="I228" s="152"/>
      <c r="J228" s="152"/>
      <c r="K228" s="152"/>
      <c r="L228" s="165" t="s">
        <v>1815</v>
      </c>
      <c r="M228" s="165"/>
      <c r="N228" s="165"/>
      <c r="O228" s="152" t="s">
        <v>1808</v>
      </c>
    </row>
    <row r="229" spans="1:15" x14ac:dyDescent="0.2">
      <c r="A229" s="152"/>
      <c r="B229" s="152"/>
      <c r="C229" s="152"/>
      <c r="D229" s="152"/>
      <c r="E229" s="152"/>
      <c r="F229" s="152"/>
      <c r="G229" s="152"/>
      <c r="H229" s="152"/>
      <c r="I229" s="152"/>
      <c r="J229" s="152"/>
      <c r="K229" s="152"/>
      <c r="L229" s="165" t="s">
        <v>594</v>
      </c>
      <c r="M229" s="165"/>
      <c r="N229" s="165"/>
      <c r="O229" s="152" t="s">
        <v>1816</v>
      </c>
    </row>
    <row r="230" spans="1:15" x14ac:dyDescent="0.2">
      <c r="A230" s="137"/>
      <c r="B230" s="137"/>
      <c r="C230" s="137"/>
      <c r="D230" s="137"/>
      <c r="E230" s="137"/>
      <c r="F230" s="137"/>
      <c r="G230" s="137"/>
      <c r="H230" s="137"/>
      <c r="I230" s="137"/>
      <c r="J230" s="137"/>
      <c r="K230" s="137"/>
      <c r="L230" s="137"/>
      <c r="M230" s="137"/>
      <c r="N230" s="137"/>
      <c r="O230" s="137"/>
    </row>
    <row r="231" spans="1:15" x14ac:dyDescent="0.2">
      <c r="A231" s="159"/>
      <c r="B231" s="159"/>
      <c r="C231" s="159"/>
      <c r="D231" s="65"/>
      <c r="E231" s="134"/>
      <c r="F231" s="134"/>
      <c r="G231" s="134"/>
      <c r="H231" s="134"/>
      <c r="I231" s="134"/>
      <c r="J231" s="134"/>
      <c r="K231" s="160" t="s">
        <v>216</v>
      </c>
      <c r="L231" s="159"/>
      <c r="M231" s="161">
        <v>761303.14</v>
      </c>
      <c r="N231" s="159"/>
      <c r="O231" s="159"/>
    </row>
    <row r="232" spans="1:15" x14ac:dyDescent="0.2">
      <c r="A232" s="159"/>
      <c r="B232" s="159"/>
      <c r="C232" s="159"/>
      <c r="D232" s="65"/>
      <c r="E232" s="134"/>
      <c r="F232" s="134"/>
      <c r="G232" s="134"/>
      <c r="H232" s="134"/>
      <c r="I232" s="134"/>
      <c r="J232" s="134"/>
      <c r="K232" s="160" t="s">
        <v>217</v>
      </c>
      <c r="L232" s="159"/>
      <c r="M232" s="161">
        <v>218366.59</v>
      </c>
      <c r="N232" s="159"/>
      <c r="O232" s="159"/>
    </row>
    <row r="233" spans="1:15" x14ac:dyDescent="0.2">
      <c r="A233" s="159"/>
      <c r="B233" s="159"/>
      <c r="C233" s="159"/>
      <c r="D233" s="65"/>
      <c r="E233" s="134"/>
      <c r="F233" s="134"/>
      <c r="G233" s="134"/>
      <c r="H233" s="134"/>
      <c r="I233" s="134"/>
      <c r="J233" s="134"/>
      <c r="K233" s="160" t="s">
        <v>218</v>
      </c>
      <c r="L233" s="159"/>
      <c r="M233" s="161">
        <v>979669.73</v>
      </c>
      <c r="N233" s="159"/>
      <c r="O233" s="159"/>
    </row>
    <row r="234" spans="1:15" ht="60" customHeight="1" x14ac:dyDescent="0.2">
      <c r="A234" s="60"/>
      <c r="B234" s="60"/>
      <c r="C234" s="60"/>
      <c r="D234" s="60"/>
      <c r="E234" s="60"/>
      <c r="F234" s="60"/>
      <c r="G234" s="60"/>
      <c r="H234" s="60"/>
      <c r="I234" s="60"/>
      <c r="J234" s="60"/>
      <c r="K234" s="60"/>
      <c r="L234" s="60"/>
      <c r="M234" s="60"/>
      <c r="N234" s="60"/>
      <c r="O234" s="60"/>
    </row>
    <row r="235" spans="1:15" ht="69.95" customHeight="1" x14ac:dyDescent="0.2">
      <c r="A235" s="157" t="s">
        <v>219</v>
      </c>
      <c r="B235" s="158"/>
      <c r="C235" s="158"/>
      <c r="D235" s="158"/>
      <c r="E235" s="158"/>
      <c r="F235" s="158"/>
      <c r="G235" s="158"/>
      <c r="H235" s="158"/>
      <c r="I235" s="158"/>
      <c r="J235" s="158"/>
      <c r="K235" s="158"/>
      <c r="L235" s="158"/>
      <c r="M235" s="158"/>
      <c r="N235" s="158"/>
      <c r="O235" s="158"/>
    </row>
  </sheetData>
  <mergeCells count="39">
    <mergeCell ref="A4:A5"/>
    <mergeCell ref="B4:B5"/>
    <mergeCell ref="C4:C5"/>
    <mergeCell ref="D4:D5"/>
    <mergeCell ref="E4:E5"/>
    <mergeCell ref="E1:G1"/>
    <mergeCell ref="H1:O1"/>
    <mergeCell ref="E2:G2"/>
    <mergeCell ref="H2:O2"/>
    <mergeCell ref="A3:Q3"/>
    <mergeCell ref="F4:G4"/>
    <mergeCell ref="H4:I4"/>
    <mergeCell ref="J4:L4"/>
    <mergeCell ref="M4:M5"/>
    <mergeCell ref="N4:N5"/>
    <mergeCell ref="L228:N228"/>
    <mergeCell ref="P4:P5"/>
    <mergeCell ref="Q4:Q5"/>
    <mergeCell ref="L219:O219"/>
    <mergeCell ref="L220:N220"/>
    <mergeCell ref="L221:N221"/>
    <mergeCell ref="L222:N222"/>
    <mergeCell ref="O4:O5"/>
    <mergeCell ref="L223:N223"/>
    <mergeCell ref="L224:N224"/>
    <mergeCell ref="L225:N225"/>
    <mergeCell ref="L226:N226"/>
    <mergeCell ref="L227:N227"/>
    <mergeCell ref="A233:C233"/>
    <mergeCell ref="K233:L233"/>
    <mergeCell ref="M233:O233"/>
    <mergeCell ref="A235:O235"/>
    <mergeCell ref="L229:N229"/>
    <mergeCell ref="A231:C231"/>
    <mergeCell ref="K231:L231"/>
    <mergeCell ref="M231:O231"/>
    <mergeCell ref="A232:C232"/>
    <mergeCell ref="K232:L232"/>
    <mergeCell ref="M232:O232"/>
  </mergeCells>
  <pageMargins left="0.51181102362204722" right="0.31496062992125984" top="0.98425196850393704" bottom="0.98425196850393704" header="0.51181102362204722" footer="0.51181102362204722"/>
  <pageSetup paperSize="9" scale="50" fitToHeight="0" orientation="landscape" r:id="rId1"/>
  <headerFooter>
    <oddHeader>&amp;L &amp;C &amp;R</oddHeader>
    <oddFooter>&amp;L &amp;C &amp;A&amp;R&amp;P DE&amp;N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26"/>
  <sheetViews>
    <sheetView view="pageBreakPreview" zoomScaleNormal="100" zoomScaleSheetLayoutView="100" workbookViewId="0">
      <selection activeCell="T12" sqref="T12"/>
    </sheetView>
  </sheetViews>
  <sheetFormatPr defaultRowHeight="15" x14ac:dyDescent="0.25"/>
  <cols>
    <col min="1" max="1" width="21.140625" customWidth="1"/>
    <col min="257" max="257" width="21.140625" customWidth="1"/>
    <col min="513" max="513" width="21.140625" customWidth="1"/>
    <col min="769" max="769" width="21.140625" customWidth="1"/>
    <col min="1025" max="1025" width="21.140625" customWidth="1"/>
    <col min="1281" max="1281" width="21.140625" customWidth="1"/>
    <col min="1537" max="1537" width="21.140625" customWidth="1"/>
    <col min="1793" max="1793" width="21.140625" customWidth="1"/>
    <col min="2049" max="2049" width="21.140625" customWidth="1"/>
    <col min="2305" max="2305" width="21.140625" customWidth="1"/>
    <col min="2561" max="2561" width="21.140625" customWidth="1"/>
    <col min="2817" max="2817" width="21.140625" customWidth="1"/>
    <col min="3073" max="3073" width="21.140625" customWidth="1"/>
    <col min="3329" max="3329" width="21.140625" customWidth="1"/>
    <col min="3585" max="3585" width="21.140625" customWidth="1"/>
    <col min="3841" max="3841" width="21.140625" customWidth="1"/>
    <col min="4097" max="4097" width="21.140625" customWidth="1"/>
    <col min="4353" max="4353" width="21.140625" customWidth="1"/>
    <col min="4609" max="4609" width="21.140625" customWidth="1"/>
    <col min="4865" max="4865" width="21.140625" customWidth="1"/>
    <col min="5121" max="5121" width="21.140625" customWidth="1"/>
    <col min="5377" max="5377" width="21.140625" customWidth="1"/>
    <col min="5633" max="5633" width="21.140625" customWidth="1"/>
    <col min="5889" max="5889" width="21.140625" customWidth="1"/>
    <col min="6145" max="6145" width="21.140625" customWidth="1"/>
    <col min="6401" max="6401" width="21.140625" customWidth="1"/>
    <col min="6657" max="6657" width="21.140625" customWidth="1"/>
    <col min="6913" max="6913" width="21.140625" customWidth="1"/>
    <col min="7169" max="7169" width="21.140625" customWidth="1"/>
    <col min="7425" max="7425" width="21.140625" customWidth="1"/>
    <col min="7681" max="7681" width="21.140625" customWidth="1"/>
    <col min="7937" max="7937" width="21.140625" customWidth="1"/>
    <col min="8193" max="8193" width="21.140625" customWidth="1"/>
    <col min="8449" max="8449" width="21.140625" customWidth="1"/>
    <col min="8705" max="8705" width="21.140625" customWidth="1"/>
    <col min="8961" max="8961" width="21.140625" customWidth="1"/>
    <col min="9217" max="9217" width="21.140625" customWidth="1"/>
    <col min="9473" max="9473" width="21.140625" customWidth="1"/>
    <col min="9729" max="9729" width="21.140625" customWidth="1"/>
    <col min="9985" max="9985" width="21.140625" customWidth="1"/>
    <col min="10241" max="10241" width="21.140625" customWidth="1"/>
    <col min="10497" max="10497" width="21.140625" customWidth="1"/>
    <col min="10753" max="10753" width="21.140625" customWidth="1"/>
    <col min="11009" max="11009" width="21.140625" customWidth="1"/>
    <col min="11265" max="11265" width="21.140625" customWidth="1"/>
    <col min="11521" max="11521" width="21.140625" customWidth="1"/>
    <col min="11777" max="11777" width="21.140625" customWidth="1"/>
    <col min="12033" max="12033" width="21.140625" customWidth="1"/>
    <col min="12289" max="12289" width="21.140625" customWidth="1"/>
    <col min="12545" max="12545" width="21.140625" customWidth="1"/>
    <col min="12801" max="12801" width="21.140625" customWidth="1"/>
    <col min="13057" max="13057" width="21.140625" customWidth="1"/>
    <col min="13313" max="13313" width="21.140625" customWidth="1"/>
    <col min="13569" max="13569" width="21.140625" customWidth="1"/>
    <col min="13825" max="13825" width="21.140625" customWidth="1"/>
    <col min="14081" max="14081" width="21.140625" customWidth="1"/>
    <col min="14337" max="14337" width="21.140625" customWidth="1"/>
    <col min="14593" max="14593" width="21.140625" customWidth="1"/>
    <col min="14849" max="14849" width="21.140625" customWidth="1"/>
    <col min="15105" max="15105" width="21.140625" customWidth="1"/>
    <col min="15361" max="15361" width="21.140625" customWidth="1"/>
    <col min="15617" max="15617" width="21.140625" customWidth="1"/>
    <col min="15873" max="15873" width="21.140625" customWidth="1"/>
    <col min="16129" max="16129" width="21.140625" customWidth="1"/>
  </cols>
  <sheetData>
    <row r="1" spans="1:16" x14ac:dyDescent="0.25">
      <c r="A1" s="66" t="s">
        <v>318</v>
      </c>
      <c r="B1" s="67"/>
      <c r="C1" s="67"/>
      <c r="D1" s="67"/>
      <c r="E1" s="67"/>
      <c r="F1" s="68"/>
      <c r="G1" s="68"/>
      <c r="H1" s="68"/>
      <c r="I1" s="68"/>
      <c r="J1" s="68"/>
      <c r="K1" s="68"/>
      <c r="L1" s="68"/>
      <c r="M1" s="68"/>
      <c r="N1" s="68"/>
      <c r="O1" s="68"/>
      <c r="P1" s="69"/>
    </row>
    <row r="2" spans="1:16" x14ac:dyDescent="0.25">
      <c r="A2" s="70"/>
      <c r="B2" s="71"/>
      <c r="C2" s="71"/>
      <c r="D2" s="71"/>
      <c r="E2" s="71"/>
      <c r="F2" s="71"/>
      <c r="G2" s="71"/>
      <c r="H2" s="71"/>
      <c r="I2" s="71"/>
      <c r="J2" s="71"/>
      <c r="K2" s="71"/>
      <c r="L2" s="71"/>
      <c r="M2" s="71"/>
      <c r="N2" s="71"/>
      <c r="O2" s="71"/>
      <c r="P2" s="72"/>
    </row>
    <row r="3" spans="1:16" x14ac:dyDescent="0.25">
      <c r="A3" s="73" t="s">
        <v>319</v>
      </c>
      <c r="B3" s="74" t="s">
        <v>320</v>
      </c>
      <c r="C3" s="71"/>
      <c r="D3" s="71"/>
      <c r="E3" s="71"/>
      <c r="F3" s="71"/>
      <c r="G3" s="71"/>
      <c r="H3" s="71"/>
      <c r="I3" s="71"/>
      <c r="J3" s="71"/>
      <c r="K3" s="71"/>
      <c r="L3" s="71"/>
      <c r="M3" s="71"/>
      <c r="N3" s="71"/>
      <c r="O3" s="71"/>
      <c r="P3" s="72"/>
    </row>
    <row r="4" spans="1:16" x14ac:dyDescent="0.25">
      <c r="A4" s="75">
        <v>16.5</v>
      </c>
      <c r="B4" s="76" t="s">
        <v>321</v>
      </c>
      <c r="C4" s="71"/>
      <c r="D4" s="71"/>
      <c r="E4" s="71"/>
      <c r="F4" s="71"/>
      <c r="G4" s="71"/>
      <c r="H4" s="71"/>
      <c r="I4" s="71"/>
      <c r="J4" s="71"/>
      <c r="K4" s="71"/>
      <c r="L4" s="71"/>
      <c r="M4" s="71"/>
      <c r="N4" s="71"/>
      <c r="O4" s="71"/>
      <c r="P4" s="72"/>
    </row>
    <row r="5" spans="1:16" x14ac:dyDescent="0.25">
      <c r="A5" s="75">
        <v>21.4</v>
      </c>
      <c r="B5" s="76" t="s">
        <v>322</v>
      </c>
      <c r="C5" s="71"/>
      <c r="D5" s="71"/>
      <c r="E5" s="71"/>
      <c r="F5" s="71"/>
      <c r="G5" s="71"/>
      <c r="H5" s="71"/>
      <c r="I5" s="71"/>
      <c r="J5" s="71"/>
      <c r="K5" s="71"/>
      <c r="L5" s="71"/>
      <c r="M5" s="71"/>
      <c r="N5" s="71"/>
      <c r="O5" s="71"/>
      <c r="P5" s="72"/>
    </row>
    <row r="6" spans="1:16" x14ac:dyDescent="0.25">
      <c r="A6" s="75">
        <v>25.3</v>
      </c>
      <c r="B6" s="71" t="s">
        <v>323</v>
      </c>
      <c r="C6" s="71"/>
      <c r="D6" s="71"/>
      <c r="E6" s="71"/>
      <c r="F6" s="71"/>
      <c r="G6" s="71"/>
      <c r="H6" s="71"/>
      <c r="I6" s="71"/>
      <c r="J6" s="71"/>
      <c r="K6" s="71"/>
      <c r="L6" s="71"/>
      <c r="M6" s="71"/>
      <c r="N6" s="71"/>
      <c r="O6" s="71"/>
      <c r="P6" s="72"/>
    </row>
    <row r="7" spans="1:16" x14ac:dyDescent="0.25">
      <c r="A7" s="70"/>
      <c r="B7" s="71"/>
      <c r="C7" s="71"/>
      <c r="D7" s="71"/>
      <c r="E7" s="71"/>
      <c r="F7" s="71"/>
      <c r="G7" s="71"/>
      <c r="H7" s="71"/>
      <c r="I7" s="71"/>
      <c r="J7" s="71"/>
      <c r="K7" s="71"/>
      <c r="L7" s="71"/>
      <c r="M7" s="71"/>
      <c r="N7" s="71"/>
      <c r="O7" s="71"/>
      <c r="P7" s="72"/>
    </row>
    <row r="8" spans="1:16" x14ac:dyDescent="0.25">
      <c r="A8" s="77" t="s">
        <v>324</v>
      </c>
      <c r="B8" s="78">
        <f>(A6+A5+A4)/3</f>
        <v>21.066666666666666</v>
      </c>
      <c r="C8" s="71"/>
      <c r="D8" s="71"/>
      <c r="E8" s="71"/>
      <c r="F8" s="71"/>
      <c r="G8" s="71"/>
      <c r="H8" s="71"/>
      <c r="I8" s="71"/>
      <c r="J8" s="71"/>
      <c r="K8" s="71"/>
      <c r="L8" s="71"/>
      <c r="M8" s="71"/>
      <c r="N8" s="71"/>
      <c r="O8" s="71"/>
      <c r="P8" s="72"/>
    </row>
    <row r="9" spans="1:16" x14ac:dyDescent="0.25">
      <c r="A9" s="70"/>
      <c r="B9" s="71"/>
      <c r="C9" s="71"/>
      <c r="D9" s="71"/>
      <c r="E9" s="71"/>
      <c r="F9" s="71"/>
      <c r="G9" s="71"/>
      <c r="H9" s="71"/>
      <c r="I9" s="71"/>
      <c r="J9" s="71"/>
      <c r="K9" s="71"/>
      <c r="L9" s="71"/>
      <c r="M9" s="71"/>
      <c r="N9" s="71"/>
      <c r="O9" s="71"/>
      <c r="P9" s="72"/>
    </row>
    <row r="10" spans="1:16" x14ac:dyDescent="0.25">
      <c r="A10" s="70"/>
      <c r="B10" s="71"/>
      <c r="C10" s="71"/>
      <c r="D10" s="71"/>
      <c r="E10" s="71"/>
      <c r="F10" s="71"/>
      <c r="G10" s="71"/>
      <c r="H10" s="71"/>
      <c r="I10" s="71"/>
      <c r="J10" s="71"/>
      <c r="K10" s="71"/>
      <c r="L10" s="71"/>
      <c r="M10" s="71"/>
      <c r="N10" s="71"/>
      <c r="O10" s="71"/>
      <c r="P10" s="72"/>
    </row>
    <row r="11" spans="1:16" x14ac:dyDescent="0.25">
      <c r="A11" s="70"/>
      <c r="B11" s="71"/>
      <c r="C11" s="71"/>
      <c r="D11" s="71"/>
      <c r="E11" s="71"/>
      <c r="F11" s="71"/>
      <c r="G11" s="71"/>
      <c r="H11" s="71"/>
      <c r="I11" s="71"/>
      <c r="J11" s="71"/>
      <c r="K11" s="71"/>
      <c r="L11" s="71"/>
      <c r="M11" s="71"/>
      <c r="N11" s="71"/>
      <c r="O11" s="71"/>
      <c r="P11" s="72"/>
    </row>
    <row r="12" spans="1:16" x14ac:dyDescent="0.25">
      <c r="A12" s="70"/>
      <c r="B12" s="71"/>
      <c r="C12" s="71"/>
      <c r="D12" s="71"/>
      <c r="E12" s="71"/>
      <c r="F12" s="71"/>
      <c r="G12" s="71"/>
      <c r="H12" s="71"/>
      <c r="I12" s="71"/>
      <c r="J12" s="71"/>
      <c r="K12" s="71"/>
      <c r="L12" s="71"/>
      <c r="M12" s="71"/>
      <c r="N12" s="71"/>
      <c r="O12" s="71"/>
      <c r="P12" s="72"/>
    </row>
    <row r="13" spans="1:16" x14ac:dyDescent="0.25">
      <c r="A13" s="70"/>
      <c r="B13" s="71"/>
      <c r="C13" s="71"/>
      <c r="D13" s="71"/>
      <c r="E13" s="71"/>
      <c r="F13" s="71"/>
      <c r="G13" s="71"/>
      <c r="H13" s="71"/>
      <c r="I13" s="71"/>
      <c r="J13" s="71"/>
      <c r="K13" s="71"/>
      <c r="L13" s="71"/>
      <c r="M13" s="71"/>
      <c r="N13" s="71"/>
      <c r="O13" s="71"/>
      <c r="P13" s="72"/>
    </row>
    <row r="14" spans="1:16" x14ac:dyDescent="0.25">
      <c r="A14" s="70"/>
      <c r="B14" s="71"/>
      <c r="C14" s="71"/>
      <c r="D14" s="71"/>
      <c r="E14" s="71"/>
      <c r="F14" s="71"/>
      <c r="G14" s="71"/>
      <c r="H14" s="71"/>
      <c r="I14" s="71"/>
      <c r="J14" s="71"/>
      <c r="K14" s="71"/>
      <c r="L14" s="71"/>
      <c r="M14" s="71"/>
      <c r="N14" s="71"/>
      <c r="O14" s="71"/>
      <c r="P14" s="72"/>
    </row>
    <row r="15" spans="1:16" x14ac:dyDescent="0.25">
      <c r="A15" s="70"/>
      <c r="B15" s="71"/>
      <c r="C15" s="71"/>
      <c r="D15" s="71"/>
      <c r="E15" s="71"/>
      <c r="F15" s="71"/>
      <c r="G15" s="71"/>
      <c r="H15" s="71"/>
      <c r="I15" s="71"/>
      <c r="J15" s="71"/>
      <c r="K15" s="71"/>
      <c r="L15" s="71"/>
      <c r="M15" s="71"/>
      <c r="N15" s="71"/>
      <c r="O15" s="71"/>
      <c r="P15" s="72"/>
    </row>
    <row r="16" spans="1:16" x14ac:dyDescent="0.25">
      <c r="A16" s="70"/>
      <c r="B16" s="71"/>
      <c r="C16" s="71"/>
      <c r="D16" s="71"/>
      <c r="E16" s="71"/>
      <c r="F16" s="71"/>
      <c r="G16" s="71"/>
      <c r="H16" s="71"/>
      <c r="I16" s="71"/>
      <c r="J16" s="71"/>
      <c r="K16" s="71"/>
      <c r="L16" s="71"/>
      <c r="M16" s="71"/>
      <c r="N16" s="71"/>
      <c r="O16" s="71"/>
      <c r="P16" s="72"/>
    </row>
    <row r="17" spans="1:16" x14ac:dyDescent="0.25">
      <c r="A17" s="70"/>
      <c r="B17" s="71"/>
      <c r="C17" s="71"/>
      <c r="D17" s="71"/>
      <c r="E17" s="71"/>
      <c r="F17" s="71"/>
      <c r="G17" s="71"/>
      <c r="H17" s="71"/>
      <c r="I17" s="71"/>
      <c r="J17" s="71"/>
      <c r="K17" s="71"/>
      <c r="L17" s="71"/>
      <c r="M17" s="71"/>
      <c r="N17" s="71"/>
      <c r="O17" s="71"/>
      <c r="P17" s="72"/>
    </row>
    <row r="18" spans="1:16" x14ac:dyDescent="0.25">
      <c r="A18" s="70"/>
      <c r="B18" s="71"/>
      <c r="C18" s="71"/>
      <c r="D18" s="71"/>
      <c r="E18" s="71"/>
      <c r="F18" s="71"/>
      <c r="G18" s="71"/>
      <c r="H18" s="71"/>
      <c r="I18" s="71"/>
      <c r="J18" s="71"/>
      <c r="K18" s="71"/>
      <c r="L18" s="71"/>
      <c r="M18" s="71"/>
      <c r="N18" s="71"/>
      <c r="O18" s="71"/>
      <c r="P18" s="72"/>
    </row>
    <row r="19" spans="1:16" x14ac:dyDescent="0.25">
      <c r="A19" s="70"/>
      <c r="B19" s="71"/>
      <c r="C19" s="71"/>
      <c r="D19" s="71"/>
      <c r="E19" s="71"/>
      <c r="F19" s="71"/>
      <c r="G19" s="71"/>
      <c r="H19" s="71"/>
      <c r="I19" s="71"/>
      <c r="J19" s="71"/>
      <c r="K19" s="71"/>
      <c r="L19" s="71"/>
      <c r="M19" s="71"/>
      <c r="N19" s="71"/>
      <c r="O19" s="71"/>
      <c r="P19" s="72"/>
    </row>
    <row r="20" spans="1:16" x14ac:dyDescent="0.25">
      <c r="A20" s="70"/>
      <c r="B20" s="71"/>
      <c r="C20" s="71"/>
      <c r="D20" s="71"/>
      <c r="E20" s="71"/>
      <c r="F20" s="71"/>
      <c r="G20" s="71"/>
      <c r="H20" s="71"/>
      <c r="I20" s="71"/>
      <c r="J20" s="71"/>
      <c r="K20" s="71"/>
      <c r="L20" s="71"/>
      <c r="M20" s="71"/>
      <c r="N20" s="71"/>
      <c r="O20" s="71"/>
      <c r="P20" s="72"/>
    </row>
    <row r="21" spans="1:16" x14ac:dyDescent="0.25">
      <c r="A21" s="70"/>
      <c r="B21" s="71"/>
      <c r="C21" s="71"/>
      <c r="D21" s="71"/>
      <c r="E21" s="71"/>
      <c r="F21" s="71"/>
      <c r="G21" s="71"/>
      <c r="H21" s="71"/>
      <c r="I21" s="71"/>
      <c r="J21" s="71"/>
      <c r="K21" s="71"/>
      <c r="L21" s="71"/>
      <c r="M21" s="71"/>
      <c r="N21" s="71"/>
      <c r="O21" s="71"/>
      <c r="P21" s="72"/>
    </row>
    <row r="22" spans="1:16" x14ac:dyDescent="0.25">
      <c r="A22" s="70"/>
      <c r="B22" s="71"/>
      <c r="C22" s="71"/>
      <c r="D22" s="71"/>
      <c r="E22" s="71"/>
      <c r="F22" s="71"/>
      <c r="G22" s="71"/>
      <c r="H22" s="71"/>
      <c r="I22" s="71"/>
      <c r="J22" s="71"/>
      <c r="K22" s="71"/>
      <c r="L22" s="71"/>
      <c r="M22" s="71"/>
      <c r="N22" s="71"/>
      <c r="O22" s="71"/>
      <c r="P22" s="72"/>
    </row>
    <row r="23" spans="1:16" x14ac:dyDescent="0.25">
      <c r="A23" s="70"/>
      <c r="B23" s="71"/>
      <c r="C23" s="71"/>
      <c r="D23" s="71"/>
      <c r="E23" s="71"/>
      <c r="F23" s="71"/>
      <c r="G23" s="71"/>
      <c r="H23" s="71"/>
      <c r="I23" s="71"/>
      <c r="J23" s="71"/>
      <c r="K23" s="71"/>
      <c r="L23" s="71"/>
      <c r="M23" s="71"/>
      <c r="N23" s="71"/>
      <c r="O23" s="71"/>
      <c r="P23" s="72"/>
    </row>
    <row r="24" spans="1:16" x14ac:dyDescent="0.25">
      <c r="A24" s="70"/>
      <c r="B24" s="71"/>
      <c r="C24" s="71"/>
      <c r="D24" s="71"/>
      <c r="E24" s="71"/>
      <c r="F24" s="71"/>
      <c r="G24" s="71"/>
      <c r="H24" s="71"/>
      <c r="I24" s="71"/>
      <c r="J24" s="71"/>
      <c r="K24" s="71"/>
      <c r="L24" s="71"/>
      <c r="M24" s="71"/>
      <c r="N24" s="71"/>
      <c r="O24" s="71"/>
      <c r="P24" s="72"/>
    </row>
    <row r="25" spans="1:16" x14ac:dyDescent="0.25">
      <c r="A25" s="70"/>
      <c r="B25" s="71"/>
      <c r="C25" s="71"/>
      <c r="D25" s="71"/>
      <c r="E25" s="71"/>
      <c r="F25" s="71"/>
      <c r="G25" s="71"/>
      <c r="H25" s="71"/>
      <c r="I25" s="71"/>
      <c r="J25" s="71"/>
      <c r="K25" s="71"/>
      <c r="L25" s="71"/>
      <c r="M25" s="71"/>
      <c r="N25" s="71"/>
      <c r="O25" s="71"/>
      <c r="P25" s="72"/>
    </row>
    <row r="26" spans="1:16" x14ac:dyDescent="0.25">
      <c r="A26" s="70"/>
      <c r="B26" s="71"/>
      <c r="C26" s="71"/>
      <c r="D26" s="71"/>
      <c r="E26" s="71"/>
      <c r="F26" s="71"/>
      <c r="G26" s="71"/>
      <c r="H26" s="71"/>
      <c r="I26" s="71"/>
      <c r="J26" s="71"/>
      <c r="K26" s="71"/>
      <c r="L26" s="71"/>
      <c r="M26" s="71"/>
      <c r="N26" s="71"/>
      <c r="O26" s="71"/>
      <c r="P26" s="72"/>
    </row>
    <row r="27" spans="1:16" x14ac:dyDescent="0.25">
      <c r="A27" s="70"/>
      <c r="B27" s="71"/>
      <c r="C27" s="71"/>
      <c r="D27" s="71"/>
      <c r="E27" s="71"/>
      <c r="F27" s="71"/>
      <c r="G27" s="71"/>
      <c r="H27" s="71"/>
      <c r="I27" s="71"/>
      <c r="J27" s="71"/>
      <c r="K27" s="71"/>
      <c r="L27" s="71"/>
      <c r="M27" s="71"/>
      <c r="N27" s="71"/>
      <c r="O27" s="71"/>
      <c r="P27" s="72"/>
    </row>
    <row r="28" spans="1:16" x14ac:dyDescent="0.25">
      <c r="A28" s="70"/>
      <c r="B28" s="71"/>
      <c r="C28" s="71"/>
      <c r="D28" s="71"/>
      <c r="E28" s="71"/>
      <c r="F28" s="71"/>
      <c r="G28" s="71"/>
      <c r="H28" s="71"/>
      <c r="I28" s="71"/>
      <c r="J28" s="71"/>
      <c r="K28" s="71"/>
      <c r="L28" s="71"/>
      <c r="M28" s="71"/>
      <c r="N28" s="71"/>
      <c r="O28" s="71"/>
      <c r="P28" s="72"/>
    </row>
    <row r="29" spans="1:16" x14ac:dyDescent="0.25">
      <c r="A29" s="70"/>
      <c r="B29" s="71"/>
      <c r="C29" s="71"/>
      <c r="D29" s="71"/>
      <c r="E29" s="71"/>
      <c r="F29" s="71"/>
      <c r="G29" s="71"/>
      <c r="H29" s="71"/>
      <c r="I29" s="71"/>
      <c r="J29" s="71"/>
      <c r="K29" s="71"/>
      <c r="L29" s="71"/>
      <c r="M29" s="71"/>
      <c r="N29" s="71"/>
      <c r="O29" s="71"/>
      <c r="P29" s="72"/>
    </row>
    <row r="30" spans="1:16" x14ac:dyDescent="0.25">
      <c r="A30" s="70"/>
      <c r="B30" s="71"/>
      <c r="C30" s="71"/>
      <c r="D30" s="71"/>
      <c r="E30" s="71"/>
      <c r="F30" s="71"/>
      <c r="G30" s="71"/>
      <c r="H30" s="71"/>
      <c r="I30" s="71"/>
      <c r="J30" s="71"/>
      <c r="K30" s="71"/>
      <c r="L30" s="71"/>
      <c r="M30" s="71"/>
      <c r="N30" s="71"/>
      <c r="O30" s="71"/>
      <c r="P30" s="72"/>
    </row>
    <row r="31" spans="1:16" x14ac:dyDescent="0.25">
      <c r="A31" s="70"/>
      <c r="B31" s="71"/>
      <c r="C31" s="71"/>
      <c r="D31" s="71"/>
      <c r="E31" s="71"/>
      <c r="F31" s="71"/>
      <c r="G31" s="71"/>
      <c r="H31" s="71"/>
      <c r="I31" s="71"/>
      <c r="J31" s="71"/>
      <c r="K31" s="71"/>
      <c r="L31" s="71"/>
      <c r="M31" s="71"/>
      <c r="N31" s="71"/>
      <c r="O31" s="71"/>
      <c r="P31" s="72"/>
    </row>
    <row r="32" spans="1:16" x14ac:dyDescent="0.25">
      <c r="A32" s="70"/>
      <c r="B32" s="71"/>
      <c r="C32" s="71"/>
      <c r="D32" s="71"/>
      <c r="E32" s="71"/>
      <c r="F32" s="71"/>
      <c r="G32" s="71"/>
      <c r="H32" s="71"/>
      <c r="I32" s="71"/>
      <c r="J32" s="71"/>
      <c r="K32" s="71"/>
      <c r="L32" s="71"/>
      <c r="M32" s="71"/>
      <c r="N32" s="71"/>
      <c r="O32" s="71"/>
      <c r="P32" s="72"/>
    </row>
    <row r="33" spans="1:16" x14ac:dyDescent="0.25">
      <c r="A33" s="70"/>
      <c r="B33" s="71"/>
      <c r="C33" s="71"/>
      <c r="D33" s="71"/>
      <c r="E33" s="71"/>
      <c r="F33" s="71"/>
      <c r="G33" s="71"/>
      <c r="H33" s="71"/>
      <c r="I33" s="71"/>
      <c r="J33" s="71"/>
      <c r="K33" s="71"/>
      <c r="L33" s="71"/>
      <c r="M33" s="71"/>
      <c r="N33" s="71"/>
      <c r="O33" s="71"/>
      <c r="P33" s="72"/>
    </row>
    <row r="34" spans="1:16" x14ac:dyDescent="0.25">
      <c r="A34" s="70"/>
      <c r="B34" s="71"/>
      <c r="C34" s="71"/>
      <c r="D34" s="71"/>
      <c r="E34" s="71"/>
      <c r="F34" s="71"/>
      <c r="G34" s="71"/>
      <c r="H34" s="71"/>
      <c r="I34" s="71"/>
      <c r="J34" s="71"/>
      <c r="K34" s="71"/>
      <c r="L34" s="71"/>
      <c r="M34" s="71"/>
      <c r="N34" s="71"/>
      <c r="O34" s="71"/>
      <c r="P34" s="72"/>
    </row>
    <row r="35" spans="1:16" x14ac:dyDescent="0.25">
      <c r="A35" s="70"/>
      <c r="B35" s="71"/>
      <c r="C35" s="71"/>
      <c r="D35" s="71"/>
      <c r="E35" s="71"/>
      <c r="F35" s="71"/>
      <c r="G35" s="71"/>
      <c r="H35" s="71"/>
      <c r="I35" s="71"/>
      <c r="J35" s="71"/>
      <c r="K35" s="71"/>
      <c r="L35" s="71"/>
      <c r="M35" s="71"/>
      <c r="N35" s="71"/>
      <c r="O35" s="71"/>
      <c r="P35" s="72"/>
    </row>
    <row r="36" spans="1:16" x14ac:dyDescent="0.25">
      <c r="A36" s="70"/>
      <c r="B36" s="71"/>
      <c r="C36" s="71"/>
      <c r="D36" s="71"/>
      <c r="E36" s="71"/>
      <c r="F36" s="71"/>
      <c r="G36" s="71"/>
      <c r="H36" s="71"/>
      <c r="I36" s="71"/>
      <c r="J36" s="71"/>
      <c r="K36" s="71"/>
      <c r="L36" s="71"/>
      <c r="M36" s="71"/>
      <c r="N36" s="71"/>
      <c r="O36" s="71"/>
      <c r="P36" s="72"/>
    </row>
    <row r="37" spans="1:16" x14ac:dyDescent="0.25">
      <c r="A37" s="70"/>
      <c r="B37" s="71"/>
      <c r="C37" s="71"/>
      <c r="D37" s="71"/>
      <c r="E37" s="71"/>
      <c r="F37" s="71"/>
      <c r="G37" s="71"/>
      <c r="H37" s="71"/>
      <c r="I37" s="71"/>
      <c r="J37" s="71"/>
      <c r="K37" s="71"/>
      <c r="L37" s="71"/>
      <c r="M37" s="71"/>
      <c r="N37" s="71"/>
      <c r="O37" s="71"/>
      <c r="P37" s="72"/>
    </row>
    <row r="38" spans="1:16" x14ac:dyDescent="0.25">
      <c r="A38" s="70"/>
      <c r="B38" s="71"/>
      <c r="C38" s="71"/>
      <c r="D38" s="71"/>
      <c r="E38" s="71"/>
      <c r="F38" s="71"/>
      <c r="G38" s="71"/>
      <c r="H38" s="71"/>
      <c r="I38" s="71"/>
      <c r="J38" s="71"/>
      <c r="K38" s="71"/>
      <c r="L38" s="71"/>
      <c r="M38" s="71"/>
      <c r="N38" s="71"/>
      <c r="O38" s="71"/>
      <c r="P38" s="72"/>
    </row>
    <row r="39" spans="1:16" x14ac:dyDescent="0.25">
      <c r="A39" s="70"/>
      <c r="B39" s="71"/>
      <c r="C39" s="71"/>
      <c r="D39" s="71"/>
      <c r="E39" s="71"/>
      <c r="F39" s="71"/>
      <c r="G39" s="71"/>
      <c r="H39" s="71"/>
      <c r="I39" s="71"/>
      <c r="J39" s="71"/>
      <c r="K39" s="71"/>
      <c r="L39" s="71"/>
      <c r="M39" s="71"/>
      <c r="N39" s="71"/>
      <c r="O39" s="71"/>
      <c r="P39" s="72"/>
    </row>
    <row r="40" spans="1:16" x14ac:dyDescent="0.25">
      <c r="A40" s="70"/>
      <c r="B40" s="71"/>
      <c r="C40" s="71"/>
      <c r="D40" s="71"/>
      <c r="E40" s="71"/>
      <c r="F40" s="71"/>
      <c r="G40" s="71"/>
      <c r="H40" s="71"/>
      <c r="I40" s="71"/>
      <c r="J40" s="71"/>
      <c r="K40" s="71"/>
      <c r="L40" s="71"/>
      <c r="M40" s="71"/>
      <c r="N40" s="71"/>
      <c r="O40" s="71"/>
      <c r="P40" s="72"/>
    </row>
    <row r="41" spans="1:16" x14ac:dyDescent="0.25">
      <c r="A41" s="70"/>
      <c r="B41" s="71"/>
      <c r="C41" s="71"/>
      <c r="D41" s="71"/>
      <c r="E41" s="71"/>
      <c r="F41" s="71"/>
      <c r="G41" s="71"/>
      <c r="H41" s="71"/>
      <c r="I41" s="71"/>
      <c r="J41" s="71"/>
      <c r="K41" s="71"/>
      <c r="L41" s="71"/>
      <c r="M41" s="71"/>
      <c r="N41" s="71"/>
      <c r="O41" s="71"/>
      <c r="P41" s="72"/>
    </row>
    <row r="42" spans="1:16" x14ac:dyDescent="0.25">
      <c r="A42" s="70"/>
      <c r="B42" s="71"/>
      <c r="C42" s="71"/>
      <c r="D42" s="71"/>
      <c r="E42" s="71"/>
      <c r="F42" s="71"/>
      <c r="G42" s="71"/>
      <c r="H42" s="71"/>
      <c r="I42" s="71"/>
      <c r="J42" s="71"/>
      <c r="K42" s="71"/>
      <c r="L42" s="71"/>
      <c r="M42" s="71"/>
      <c r="N42" s="71"/>
      <c r="O42" s="71"/>
      <c r="P42" s="72"/>
    </row>
    <row r="43" spans="1:16" x14ac:dyDescent="0.25">
      <c r="A43" s="70"/>
      <c r="B43" s="71"/>
      <c r="C43" s="71"/>
      <c r="D43" s="71"/>
      <c r="E43" s="71"/>
      <c r="F43" s="71"/>
      <c r="G43" s="71"/>
      <c r="H43" s="71"/>
      <c r="I43" s="71"/>
      <c r="J43" s="71"/>
      <c r="K43" s="71"/>
      <c r="L43" s="71"/>
      <c r="M43" s="71"/>
      <c r="N43" s="71"/>
      <c r="O43" s="71"/>
      <c r="P43" s="72"/>
    </row>
    <row r="44" spans="1:16" x14ac:dyDescent="0.25">
      <c r="A44" s="70"/>
      <c r="B44" s="71"/>
      <c r="C44" s="71"/>
      <c r="D44" s="71"/>
      <c r="E44" s="71"/>
      <c r="F44" s="71"/>
      <c r="G44" s="71"/>
      <c r="H44" s="71"/>
      <c r="I44" s="71"/>
      <c r="J44" s="71"/>
      <c r="K44" s="71"/>
      <c r="L44" s="71"/>
      <c r="M44" s="71"/>
      <c r="N44" s="71"/>
      <c r="O44" s="71"/>
      <c r="P44" s="72"/>
    </row>
    <row r="45" spans="1:16" x14ac:dyDescent="0.25">
      <c r="A45" s="70"/>
      <c r="B45" s="71"/>
      <c r="C45" s="71"/>
      <c r="D45" s="71"/>
      <c r="E45" s="71"/>
      <c r="F45" s="71"/>
      <c r="G45" s="71"/>
      <c r="H45" s="71"/>
      <c r="I45" s="71"/>
      <c r="J45" s="71"/>
      <c r="K45" s="71"/>
      <c r="L45" s="71"/>
      <c r="M45" s="71"/>
      <c r="N45" s="71"/>
      <c r="O45" s="71"/>
      <c r="P45" s="72"/>
    </row>
    <row r="46" spans="1:16" x14ac:dyDescent="0.25">
      <c r="A46" s="70"/>
      <c r="B46" s="71"/>
      <c r="C46" s="71"/>
      <c r="D46" s="71"/>
      <c r="E46" s="71"/>
      <c r="F46" s="71"/>
      <c r="G46" s="71"/>
      <c r="H46" s="71"/>
      <c r="I46" s="71"/>
      <c r="J46" s="71"/>
      <c r="K46" s="71"/>
      <c r="L46" s="71"/>
      <c r="M46" s="71"/>
      <c r="N46" s="71"/>
      <c r="O46" s="71"/>
      <c r="P46" s="72"/>
    </row>
    <row r="47" spans="1:16" x14ac:dyDescent="0.25">
      <c r="A47" s="70"/>
      <c r="B47" s="71"/>
      <c r="C47" s="71"/>
      <c r="D47" s="71"/>
      <c r="E47" s="71"/>
      <c r="F47" s="71"/>
      <c r="G47" s="71"/>
      <c r="H47" s="71"/>
      <c r="I47" s="71"/>
      <c r="J47" s="71"/>
      <c r="K47" s="71"/>
      <c r="L47" s="71"/>
      <c r="M47" s="71"/>
      <c r="N47" s="71"/>
      <c r="O47" s="71"/>
      <c r="P47" s="72"/>
    </row>
    <row r="48" spans="1:16" x14ac:dyDescent="0.25">
      <c r="A48" s="70"/>
      <c r="B48" s="71"/>
      <c r="C48" s="71"/>
      <c r="D48" s="71"/>
      <c r="E48" s="71"/>
      <c r="F48" s="71"/>
      <c r="G48" s="71"/>
      <c r="H48" s="71"/>
      <c r="I48" s="71"/>
      <c r="J48" s="71"/>
      <c r="K48" s="71"/>
      <c r="L48" s="71"/>
      <c r="M48" s="71"/>
      <c r="N48" s="71"/>
      <c r="O48" s="71"/>
      <c r="P48" s="72"/>
    </row>
    <row r="49" spans="1:16" x14ac:dyDescent="0.25">
      <c r="A49" s="70"/>
      <c r="B49" s="71"/>
      <c r="C49" s="71"/>
      <c r="D49" s="71"/>
      <c r="E49" s="71"/>
      <c r="F49" s="71"/>
      <c r="G49" s="71"/>
      <c r="H49" s="71"/>
      <c r="I49" s="71"/>
      <c r="J49" s="71"/>
      <c r="K49" s="71"/>
      <c r="L49" s="71"/>
      <c r="M49" s="71"/>
      <c r="N49" s="71"/>
      <c r="O49" s="71"/>
      <c r="P49" s="72"/>
    </row>
    <row r="50" spans="1:16" x14ac:dyDescent="0.25">
      <c r="A50" s="70"/>
      <c r="B50" s="71"/>
      <c r="C50" s="71"/>
      <c r="D50" s="71"/>
      <c r="E50" s="71"/>
      <c r="F50" s="71"/>
      <c r="G50" s="71"/>
      <c r="H50" s="71"/>
      <c r="I50" s="71"/>
      <c r="J50" s="71"/>
      <c r="K50" s="71"/>
      <c r="L50" s="71"/>
      <c r="M50" s="71"/>
      <c r="N50" s="71"/>
      <c r="O50" s="71"/>
      <c r="P50" s="72"/>
    </row>
    <row r="51" spans="1:16" x14ac:dyDescent="0.25">
      <c r="A51" s="70"/>
      <c r="B51" s="71"/>
      <c r="C51" s="71"/>
      <c r="D51" s="71"/>
      <c r="E51" s="71"/>
      <c r="F51" s="71"/>
      <c r="G51" s="71"/>
      <c r="H51" s="71"/>
      <c r="I51" s="71"/>
      <c r="J51" s="71"/>
      <c r="K51" s="71"/>
      <c r="L51" s="71"/>
      <c r="M51" s="71"/>
      <c r="N51" s="71"/>
      <c r="O51" s="71"/>
      <c r="P51" s="72"/>
    </row>
    <row r="52" spans="1:16" x14ac:dyDescent="0.25">
      <c r="A52" s="70"/>
      <c r="B52" s="71"/>
      <c r="C52" s="71"/>
      <c r="D52" s="71"/>
      <c r="E52" s="71"/>
      <c r="F52" s="71"/>
      <c r="G52" s="71"/>
      <c r="H52" s="71"/>
      <c r="I52" s="71"/>
      <c r="J52" s="71"/>
      <c r="K52" s="71"/>
      <c r="L52" s="71"/>
      <c r="M52" s="71"/>
      <c r="N52" s="71"/>
      <c r="O52" s="71"/>
      <c r="P52" s="72"/>
    </row>
    <row r="53" spans="1:16" x14ac:dyDescent="0.25">
      <c r="A53" s="70"/>
      <c r="B53" s="71"/>
      <c r="C53" s="71"/>
      <c r="D53" s="71"/>
      <c r="E53" s="71"/>
      <c r="F53" s="71"/>
      <c r="G53" s="71"/>
      <c r="H53" s="71"/>
      <c r="I53" s="71"/>
      <c r="J53" s="71"/>
      <c r="K53" s="71"/>
      <c r="L53" s="71"/>
      <c r="M53" s="71"/>
      <c r="N53" s="71"/>
      <c r="O53" s="71"/>
      <c r="P53" s="72"/>
    </row>
    <row r="54" spans="1:16" x14ac:dyDescent="0.25">
      <c r="A54" s="70"/>
      <c r="B54" s="71"/>
      <c r="C54" s="71"/>
      <c r="D54" s="71"/>
      <c r="E54" s="71"/>
      <c r="F54" s="71"/>
      <c r="G54" s="71"/>
      <c r="H54" s="71"/>
      <c r="I54" s="71"/>
      <c r="J54" s="71"/>
      <c r="K54" s="71"/>
      <c r="L54" s="71"/>
      <c r="M54" s="71"/>
      <c r="N54" s="71"/>
      <c r="O54" s="71"/>
      <c r="P54" s="72"/>
    </row>
    <row r="55" spans="1:16" x14ac:dyDescent="0.25">
      <c r="A55" s="70"/>
      <c r="B55" s="71"/>
      <c r="C55" s="71"/>
      <c r="D55" s="71"/>
      <c r="E55" s="71"/>
      <c r="F55" s="71"/>
      <c r="G55" s="71"/>
      <c r="H55" s="71"/>
      <c r="I55" s="71"/>
      <c r="J55" s="71"/>
      <c r="K55" s="71"/>
      <c r="L55" s="71"/>
      <c r="M55" s="71"/>
      <c r="N55" s="71"/>
      <c r="O55" s="71"/>
      <c r="P55" s="72"/>
    </row>
    <row r="56" spans="1:16" x14ac:dyDescent="0.25">
      <c r="A56" s="70"/>
      <c r="B56" s="71"/>
      <c r="C56" s="71"/>
      <c r="D56" s="71"/>
      <c r="E56" s="71"/>
      <c r="F56" s="71"/>
      <c r="G56" s="71"/>
      <c r="H56" s="71"/>
      <c r="I56" s="71"/>
      <c r="J56" s="71"/>
      <c r="K56" s="71"/>
      <c r="L56" s="71"/>
      <c r="M56" s="71"/>
      <c r="N56" s="71"/>
      <c r="O56" s="71"/>
      <c r="P56" s="72"/>
    </row>
    <row r="57" spans="1:16" x14ac:dyDescent="0.25">
      <c r="A57" s="70"/>
      <c r="B57" s="71"/>
      <c r="C57" s="71"/>
      <c r="D57" s="71"/>
      <c r="E57" s="71"/>
      <c r="F57" s="71"/>
      <c r="G57" s="71"/>
      <c r="H57" s="71"/>
      <c r="I57" s="71"/>
      <c r="J57" s="71"/>
      <c r="K57" s="71"/>
      <c r="L57" s="71"/>
      <c r="M57" s="71"/>
      <c r="N57" s="71"/>
      <c r="O57" s="71"/>
      <c r="P57" s="72"/>
    </row>
    <row r="58" spans="1:16" x14ac:dyDescent="0.25">
      <c r="A58" s="70"/>
      <c r="B58" s="71"/>
      <c r="C58" s="71"/>
      <c r="D58" s="71"/>
      <c r="E58" s="71"/>
      <c r="F58" s="71"/>
      <c r="G58" s="71"/>
      <c r="H58" s="71"/>
      <c r="I58" s="71"/>
      <c r="J58" s="71"/>
      <c r="K58" s="71"/>
      <c r="L58" s="71"/>
      <c r="M58" s="71"/>
      <c r="N58" s="71"/>
      <c r="O58" s="71"/>
      <c r="P58" s="72"/>
    </row>
    <row r="59" spans="1:16" x14ac:dyDescent="0.25">
      <c r="A59" s="70"/>
      <c r="B59" s="71"/>
      <c r="C59" s="71"/>
      <c r="D59" s="71"/>
      <c r="E59" s="71"/>
      <c r="F59" s="71"/>
      <c r="G59" s="71"/>
      <c r="H59" s="71"/>
      <c r="I59" s="71"/>
      <c r="J59" s="71"/>
      <c r="K59" s="71"/>
      <c r="L59" s="71"/>
      <c r="M59" s="71"/>
      <c r="N59" s="71"/>
      <c r="O59" s="71"/>
      <c r="P59" s="72"/>
    </row>
    <row r="60" spans="1:16" x14ac:dyDescent="0.25">
      <c r="A60" s="70"/>
      <c r="B60" s="71"/>
      <c r="C60" s="71"/>
      <c r="D60" s="71"/>
      <c r="E60" s="71"/>
      <c r="F60" s="71"/>
      <c r="G60" s="71"/>
      <c r="H60" s="71"/>
      <c r="I60" s="71"/>
      <c r="J60" s="71"/>
      <c r="K60" s="71"/>
      <c r="L60" s="71"/>
      <c r="M60" s="71"/>
      <c r="N60" s="71"/>
      <c r="O60" s="71"/>
      <c r="P60" s="72"/>
    </row>
    <row r="61" spans="1:16" x14ac:dyDescent="0.25">
      <c r="A61" s="70"/>
      <c r="B61" s="71"/>
      <c r="C61" s="71"/>
      <c r="D61" s="71"/>
      <c r="E61" s="71"/>
      <c r="F61" s="71"/>
      <c r="G61" s="71"/>
      <c r="H61" s="71"/>
      <c r="I61" s="71"/>
      <c r="J61" s="71"/>
      <c r="K61" s="71"/>
      <c r="L61" s="71"/>
      <c r="M61" s="71"/>
      <c r="N61" s="71"/>
      <c r="O61" s="71"/>
      <c r="P61" s="72"/>
    </row>
    <row r="62" spans="1:16" x14ac:dyDescent="0.25">
      <c r="A62" s="70"/>
      <c r="B62" s="71"/>
      <c r="C62" s="71"/>
      <c r="D62" s="71"/>
      <c r="E62" s="71"/>
      <c r="F62" s="71"/>
      <c r="G62" s="71"/>
      <c r="H62" s="71"/>
      <c r="I62" s="71"/>
      <c r="J62" s="71"/>
      <c r="K62" s="71"/>
      <c r="L62" s="71"/>
      <c r="M62" s="71"/>
      <c r="N62" s="71"/>
      <c r="O62" s="71"/>
      <c r="P62" s="72"/>
    </row>
    <row r="63" spans="1:16" x14ac:dyDescent="0.25">
      <c r="A63" s="70"/>
      <c r="B63" s="71"/>
      <c r="C63" s="71"/>
      <c r="D63" s="71"/>
      <c r="E63" s="71"/>
      <c r="F63" s="71"/>
      <c r="G63" s="71"/>
      <c r="H63" s="71"/>
      <c r="I63" s="71"/>
      <c r="J63" s="71"/>
      <c r="K63" s="71"/>
      <c r="L63" s="71"/>
      <c r="M63" s="71"/>
      <c r="N63" s="71"/>
      <c r="O63" s="71"/>
      <c r="P63" s="72"/>
    </row>
    <row r="64" spans="1:16" x14ac:dyDescent="0.25">
      <c r="A64" s="70"/>
      <c r="B64" s="71"/>
      <c r="C64" s="71"/>
      <c r="D64" s="71"/>
      <c r="E64" s="71"/>
      <c r="F64" s="71"/>
      <c r="G64" s="71"/>
      <c r="H64" s="71"/>
      <c r="I64" s="71"/>
      <c r="J64" s="71"/>
      <c r="K64" s="71"/>
      <c r="L64" s="71"/>
      <c r="M64" s="71"/>
      <c r="N64" s="71"/>
      <c r="O64" s="71"/>
      <c r="P64" s="72"/>
    </row>
    <row r="65" spans="1:16" x14ac:dyDescent="0.25">
      <c r="A65" s="70"/>
      <c r="B65" s="71"/>
      <c r="C65" s="71"/>
      <c r="D65" s="71"/>
      <c r="E65" s="71"/>
      <c r="F65" s="71"/>
      <c r="G65" s="71"/>
      <c r="H65" s="71"/>
      <c r="I65" s="71"/>
      <c r="J65" s="71"/>
      <c r="K65" s="71"/>
      <c r="L65" s="71"/>
      <c r="M65" s="71"/>
      <c r="N65" s="71"/>
      <c r="O65" s="71"/>
      <c r="P65" s="72"/>
    </row>
    <row r="66" spans="1:16" x14ac:dyDescent="0.25">
      <c r="A66" s="70"/>
      <c r="B66" s="71"/>
      <c r="C66" s="71"/>
      <c r="D66" s="71"/>
      <c r="E66" s="71"/>
      <c r="F66" s="71"/>
      <c r="G66" s="71"/>
      <c r="H66" s="71"/>
      <c r="I66" s="71"/>
      <c r="J66" s="71"/>
      <c r="K66" s="71"/>
      <c r="L66" s="71"/>
      <c r="M66" s="71"/>
      <c r="N66" s="71"/>
      <c r="O66" s="71"/>
      <c r="P66" s="72"/>
    </row>
    <row r="67" spans="1:16" x14ac:dyDescent="0.25">
      <c r="A67" s="70"/>
      <c r="B67" s="71"/>
      <c r="C67" s="71"/>
      <c r="D67" s="71"/>
      <c r="E67" s="71"/>
      <c r="F67" s="71"/>
      <c r="G67" s="71"/>
      <c r="H67" s="71"/>
      <c r="I67" s="71"/>
      <c r="J67" s="71"/>
      <c r="K67" s="71"/>
      <c r="L67" s="71"/>
      <c r="M67" s="71"/>
      <c r="N67" s="71"/>
      <c r="O67" s="71"/>
      <c r="P67" s="72"/>
    </row>
    <row r="68" spans="1:16" x14ac:dyDescent="0.25">
      <c r="A68" s="70"/>
      <c r="B68" s="71"/>
      <c r="C68" s="71"/>
      <c r="D68" s="71"/>
      <c r="E68" s="71"/>
      <c r="F68" s="71"/>
      <c r="G68" s="71"/>
      <c r="H68" s="71"/>
      <c r="I68" s="71"/>
      <c r="J68" s="71"/>
      <c r="K68" s="71"/>
      <c r="L68" s="71"/>
      <c r="M68" s="71"/>
      <c r="N68" s="71"/>
      <c r="O68" s="71"/>
      <c r="P68" s="72"/>
    </row>
    <row r="69" spans="1:16" x14ac:dyDescent="0.25">
      <c r="A69" s="70"/>
      <c r="B69" s="71"/>
      <c r="C69" s="71"/>
      <c r="D69" s="71"/>
      <c r="E69" s="71"/>
      <c r="F69" s="71"/>
      <c r="G69" s="71"/>
      <c r="H69" s="71"/>
      <c r="I69" s="71"/>
      <c r="J69" s="71"/>
      <c r="K69" s="71"/>
      <c r="L69" s="71"/>
      <c r="M69" s="71"/>
      <c r="N69" s="71"/>
      <c r="O69" s="71"/>
      <c r="P69" s="72"/>
    </row>
    <row r="70" spans="1:16" x14ac:dyDescent="0.25">
      <c r="A70" s="70"/>
      <c r="B70" s="71"/>
      <c r="C70" s="71"/>
      <c r="D70" s="71"/>
      <c r="E70" s="71"/>
      <c r="F70" s="71"/>
      <c r="G70" s="71"/>
      <c r="H70" s="71"/>
      <c r="I70" s="71"/>
      <c r="J70" s="71"/>
      <c r="K70" s="71"/>
      <c r="L70" s="71"/>
      <c r="M70" s="71"/>
      <c r="N70" s="71"/>
      <c r="O70" s="71"/>
      <c r="P70" s="72"/>
    </row>
    <row r="71" spans="1:16" x14ac:dyDescent="0.25">
      <c r="A71" s="70"/>
      <c r="B71" s="71"/>
      <c r="C71" s="71"/>
      <c r="D71" s="71"/>
      <c r="E71" s="71"/>
      <c r="F71" s="71"/>
      <c r="G71" s="71"/>
      <c r="H71" s="71"/>
      <c r="I71" s="71"/>
      <c r="J71" s="71"/>
      <c r="K71" s="71"/>
      <c r="L71" s="71"/>
      <c r="M71" s="71"/>
      <c r="N71" s="71"/>
      <c r="O71" s="71"/>
      <c r="P71" s="72"/>
    </row>
    <row r="72" spans="1:16" x14ac:dyDescent="0.25">
      <c r="A72" s="70"/>
      <c r="B72" s="71"/>
      <c r="C72" s="71"/>
      <c r="D72" s="71"/>
      <c r="E72" s="71"/>
      <c r="F72" s="71"/>
      <c r="G72" s="71"/>
      <c r="H72" s="71"/>
      <c r="I72" s="71"/>
      <c r="J72" s="71"/>
      <c r="K72" s="71"/>
      <c r="L72" s="71"/>
      <c r="M72" s="71"/>
      <c r="N72" s="71"/>
      <c r="O72" s="71"/>
      <c r="P72" s="72"/>
    </row>
    <row r="73" spans="1:16" x14ac:dyDescent="0.25">
      <c r="A73" s="70"/>
      <c r="B73" s="71"/>
      <c r="C73" s="71"/>
      <c r="D73" s="71"/>
      <c r="E73" s="71"/>
      <c r="F73" s="71"/>
      <c r="G73" s="71"/>
      <c r="H73" s="71"/>
      <c r="I73" s="71"/>
      <c r="J73" s="71"/>
      <c r="K73" s="71"/>
      <c r="L73" s="71"/>
      <c r="M73" s="71"/>
      <c r="N73" s="71"/>
      <c r="O73" s="71"/>
      <c r="P73" s="72"/>
    </row>
    <row r="74" spans="1:16" x14ac:dyDescent="0.25">
      <c r="A74" s="70"/>
      <c r="B74" s="71"/>
      <c r="C74" s="71"/>
      <c r="D74" s="71"/>
      <c r="E74" s="71"/>
      <c r="F74" s="71"/>
      <c r="G74" s="71"/>
      <c r="H74" s="71"/>
      <c r="I74" s="71"/>
      <c r="J74" s="71"/>
      <c r="K74" s="71"/>
      <c r="L74" s="71"/>
      <c r="M74" s="71"/>
      <c r="N74" s="71"/>
      <c r="O74" s="71"/>
      <c r="P74" s="72"/>
    </row>
    <row r="75" spans="1:16" x14ac:dyDescent="0.25">
      <c r="A75" s="70"/>
      <c r="B75" s="71"/>
      <c r="C75" s="71"/>
      <c r="D75" s="71"/>
      <c r="E75" s="71"/>
      <c r="F75" s="71"/>
      <c r="G75" s="71"/>
      <c r="H75" s="71"/>
      <c r="I75" s="71"/>
      <c r="J75" s="71"/>
      <c r="K75" s="71"/>
      <c r="L75" s="71"/>
      <c r="M75" s="71"/>
      <c r="N75" s="71"/>
      <c r="O75" s="71"/>
      <c r="P75" s="72"/>
    </row>
    <row r="76" spans="1:16" x14ac:dyDescent="0.25">
      <c r="A76" s="70"/>
      <c r="B76" s="71"/>
      <c r="C76" s="71"/>
      <c r="D76" s="71"/>
      <c r="E76" s="71"/>
      <c r="F76" s="71"/>
      <c r="G76" s="71"/>
      <c r="H76" s="71"/>
      <c r="I76" s="71"/>
      <c r="J76" s="71"/>
      <c r="K76" s="71"/>
      <c r="L76" s="71"/>
      <c r="M76" s="71"/>
      <c r="N76" s="71"/>
      <c r="O76" s="71"/>
      <c r="P76" s="72"/>
    </row>
    <row r="77" spans="1:16" x14ac:dyDescent="0.25">
      <c r="A77" s="70"/>
      <c r="B77" s="71"/>
      <c r="C77" s="71"/>
      <c r="D77" s="71"/>
      <c r="E77" s="71"/>
      <c r="F77" s="71"/>
      <c r="G77" s="71"/>
      <c r="H77" s="71"/>
      <c r="I77" s="71"/>
      <c r="J77" s="71"/>
      <c r="K77" s="71"/>
      <c r="L77" s="71"/>
      <c r="M77" s="71"/>
      <c r="N77" s="71"/>
      <c r="O77" s="71"/>
      <c r="P77" s="72"/>
    </row>
    <row r="78" spans="1:16" x14ac:dyDescent="0.25">
      <c r="A78" s="70"/>
      <c r="B78" s="71"/>
      <c r="C78" s="71"/>
      <c r="D78" s="71"/>
      <c r="E78" s="71"/>
      <c r="F78" s="71"/>
      <c r="G78" s="71"/>
      <c r="H78" s="71"/>
      <c r="I78" s="71"/>
      <c r="J78" s="71"/>
      <c r="K78" s="71"/>
      <c r="L78" s="71"/>
      <c r="M78" s="71"/>
      <c r="N78" s="71"/>
      <c r="O78" s="71"/>
      <c r="P78" s="72"/>
    </row>
    <row r="79" spans="1:16" x14ac:dyDescent="0.25">
      <c r="A79" s="70"/>
      <c r="B79" s="71"/>
      <c r="C79" s="71"/>
      <c r="D79" s="71"/>
      <c r="E79" s="71"/>
      <c r="F79" s="71"/>
      <c r="G79" s="71"/>
      <c r="H79" s="71"/>
      <c r="I79" s="71"/>
      <c r="J79" s="71"/>
      <c r="K79" s="71"/>
      <c r="L79" s="71"/>
      <c r="M79" s="71"/>
      <c r="N79" s="71"/>
      <c r="O79" s="71"/>
      <c r="P79" s="72"/>
    </row>
    <row r="80" spans="1:16" x14ac:dyDescent="0.25">
      <c r="A80" s="70"/>
      <c r="B80" s="71"/>
      <c r="C80" s="71"/>
      <c r="D80" s="71"/>
      <c r="E80" s="71"/>
      <c r="F80" s="71"/>
      <c r="G80" s="71"/>
      <c r="H80" s="71"/>
      <c r="I80" s="71"/>
      <c r="J80" s="71"/>
      <c r="K80" s="71"/>
      <c r="L80" s="71"/>
      <c r="M80" s="71"/>
      <c r="N80" s="71"/>
      <c r="O80" s="71"/>
      <c r="P80" s="72"/>
    </row>
    <row r="81" spans="1:16" x14ac:dyDescent="0.25">
      <c r="A81" s="70"/>
      <c r="B81" s="71"/>
      <c r="C81" s="71"/>
      <c r="D81" s="71"/>
      <c r="E81" s="71"/>
      <c r="F81" s="71"/>
      <c r="G81" s="71"/>
      <c r="H81" s="71"/>
      <c r="I81" s="71"/>
      <c r="J81" s="71"/>
      <c r="K81" s="71"/>
      <c r="L81" s="71"/>
      <c r="M81" s="71"/>
      <c r="N81" s="71"/>
      <c r="O81" s="71"/>
      <c r="P81" s="72"/>
    </row>
    <row r="82" spans="1:16" x14ac:dyDescent="0.25">
      <c r="A82" s="70"/>
      <c r="B82" s="71"/>
      <c r="C82" s="71"/>
      <c r="D82" s="71"/>
      <c r="E82" s="71"/>
      <c r="F82" s="71"/>
      <c r="G82" s="71"/>
      <c r="H82" s="71"/>
      <c r="I82" s="71"/>
      <c r="J82" s="71"/>
      <c r="K82" s="71"/>
      <c r="L82" s="71"/>
      <c r="M82" s="71"/>
      <c r="N82" s="71"/>
      <c r="O82" s="71"/>
      <c r="P82" s="72"/>
    </row>
    <row r="83" spans="1:16" x14ac:dyDescent="0.25">
      <c r="A83" s="70"/>
      <c r="B83" s="71"/>
      <c r="C83" s="71"/>
      <c r="D83" s="71"/>
      <c r="E83" s="71"/>
      <c r="F83" s="71"/>
      <c r="G83" s="71"/>
      <c r="H83" s="71"/>
      <c r="I83" s="71"/>
      <c r="J83" s="71"/>
      <c r="K83" s="71"/>
      <c r="L83" s="71"/>
      <c r="M83" s="71"/>
      <c r="N83" s="71"/>
      <c r="O83" s="71"/>
      <c r="P83" s="72"/>
    </row>
    <row r="84" spans="1:16" x14ac:dyDescent="0.25">
      <c r="A84" s="70"/>
      <c r="B84" s="71"/>
      <c r="C84" s="71"/>
      <c r="D84" s="71"/>
      <c r="E84" s="71"/>
      <c r="F84" s="71"/>
      <c r="G84" s="71"/>
      <c r="H84" s="71"/>
      <c r="I84" s="71"/>
      <c r="J84" s="71"/>
      <c r="K84" s="71"/>
      <c r="L84" s="71"/>
      <c r="M84" s="71"/>
      <c r="N84" s="71"/>
      <c r="O84" s="71"/>
      <c r="P84" s="72"/>
    </row>
    <row r="85" spans="1:16" x14ac:dyDescent="0.25">
      <c r="A85" s="70"/>
      <c r="B85" s="71"/>
      <c r="C85" s="71"/>
      <c r="D85" s="71"/>
      <c r="E85" s="71"/>
      <c r="F85" s="71"/>
      <c r="G85" s="71"/>
      <c r="H85" s="71"/>
      <c r="I85" s="71"/>
      <c r="J85" s="71"/>
      <c r="K85" s="71"/>
      <c r="L85" s="71"/>
      <c r="M85" s="71"/>
      <c r="N85" s="71"/>
      <c r="O85" s="71"/>
      <c r="P85" s="72"/>
    </row>
    <row r="86" spans="1:16" x14ac:dyDescent="0.25">
      <c r="A86" s="70"/>
      <c r="B86" s="71"/>
      <c r="C86" s="71"/>
      <c r="D86" s="71"/>
      <c r="E86" s="71"/>
      <c r="F86" s="71"/>
      <c r="G86" s="71"/>
      <c r="H86" s="71"/>
      <c r="I86" s="71"/>
      <c r="J86" s="71"/>
      <c r="K86" s="71"/>
      <c r="L86" s="71"/>
      <c r="M86" s="71"/>
      <c r="N86" s="71"/>
      <c r="O86" s="71"/>
      <c r="P86" s="72"/>
    </row>
    <row r="87" spans="1:16" x14ac:dyDescent="0.25">
      <c r="A87" s="70"/>
      <c r="B87" s="71"/>
      <c r="C87" s="71"/>
      <c r="D87" s="71"/>
      <c r="E87" s="71"/>
      <c r="F87" s="71"/>
      <c r="G87" s="71"/>
      <c r="H87" s="71"/>
      <c r="I87" s="71"/>
      <c r="J87" s="71"/>
      <c r="K87" s="71"/>
      <c r="L87" s="71"/>
      <c r="M87" s="71"/>
      <c r="N87" s="71"/>
      <c r="O87" s="71"/>
      <c r="P87" s="72"/>
    </row>
    <row r="88" spans="1:16" x14ac:dyDescent="0.25">
      <c r="A88" s="70"/>
      <c r="B88" s="71"/>
      <c r="C88" s="71"/>
      <c r="D88" s="71"/>
      <c r="E88" s="71"/>
      <c r="F88" s="71"/>
      <c r="G88" s="71"/>
      <c r="H88" s="71"/>
      <c r="I88" s="71"/>
      <c r="J88" s="71"/>
      <c r="K88" s="71"/>
      <c r="L88" s="71"/>
      <c r="M88" s="71"/>
      <c r="N88" s="71"/>
      <c r="O88" s="71"/>
      <c r="P88" s="72"/>
    </row>
    <row r="89" spans="1:16" x14ac:dyDescent="0.25">
      <c r="A89" s="70"/>
      <c r="B89" s="71"/>
      <c r="C89" s="71"/>
      <c r="D89" s="71"/>
      <c r="E89" s="71"/>
      <c r="F89" s="71"/>
      <c r="G89" s="71"/>
      <c r="H89" s="71"/>
      <c r="I89" s="71"/>
      <c r="J89" s="71"/>
      <c r="K89" s="71"/>
      <c r="L89" s="71"/>
      <c r="M89" s="71"/>
      <c r="N89" s="71"/>
      <c r="O89" s="71"/>
      <c r="P89" s="72"/>
    </row>
    <row r="90" spans="1:16" x14ac:dyDescent="0.25">
      <c r="A90" s="70"/>
      <c r="B90" s="71"/>
      <c r="C90" s="71"/>
      <c r="D90" s="71"/>
      <c r="E90" s="71"/>
      <c r="F90" s="71"/>
      <c r="G90" s="71"/>
      <c r="H90" s="71"/>
      <c r="I90" s="71"/>
      <c r="J90" s="71"/>
      <c r="K90" s="71"/>
      <c r="L90" s="71"/>
      <c r="M90" s="71"/>
      <c r="N90" s="71"/>
      <c r="O90" s="71"/>
      <c r="P90" s="72"/>
    </row>
    <row r="91" spans="1:16" x14ac:dyDescent="0.25">
      <c r="A91" s="70"/>
      <c r="B91" s="71"/>
      <c r="C91" s="71"/>
      <c r="D91" s="71"/>
      <c r="E91" s="71"/>
      <c r="F91" s="71"/>
      <c r="G91" s="71"/>
      <c r="H91" s="71"/>
      <c r="I91" s="71"/>
      <c r="J91" s="71"/>
      <c r="K91" s="71"/>
      <c r="L91" s="71"/>
      <c r="M91" s="71"/>
      <c r="N91" s="71"/>
      <c r="O91" s="71"/>
      <c r="P91" s="72"/>
    </row>
    <row r="92" spans="1:16" ht="15.75" thickBot="1" x14ac:dyDescent="0.3">
      <c r="A92" s="79"/>
      <c r="B92" s="80"/>
      <c r="C92" s="81"/>
      <c r="D92" s="80"/>
      <c r="E92" s="80"/>
      <c r="F92" s="80"/>
      <c r="G92" s="80"/>
      <c r="H92" s="80"/>
      <c r="I92" s="80"/>
      <c r="J92" s="80"/>
      <c r="K92" s="80"/>
      <c r="L92" s="80"/>
      <c r="M92" s="80"/>
      <c r="N92" s="80"/>
      <c r="O92" s="80"/>
      <c r="P92" s="82"/>
    </row>
    <row r="93" spans="1:16" x14ac:dyDescent="0.25">
      <c r="A93" s="83"/>
      <c r="B93" s="68"/>
      <c r="C93" s="84"/>
      <c r="D93" s="68"/>
      <c r="E93" s="68"/>
      <c r="F93" s="68"/>
      <c r="G93" s="68"/>
      <c r="H93" s="68"/>
      <c r="I93" s="68"/>
      <c r="J93" s="68"/>
      <c r="K93" s="68"/>
      <c r="L93" s="68"/>
      <c r="M93" s="68"/>
      <c r="N93" s="68"/>
      <c r="O93" s="68"/>
      <c r="P93" s="69"/>
    </row>
    <row r="94" spans="1:16" x14ac:dyDescent="0.25">
      <c r="A94" s="70"/>
      <c r="B94" s="71"/>
      <c r="C94" s="71"/>
      <c r="D94" s="71"/>
      <c r="E94" s="71"/>
      <c r="F94" s="71"/>
      <c r="G94" s="71"/>
      <c r="H94" s="71"/>
      <c r="I94" s="71"/>
      <c r="J94" s="71"/>
      <c r="K94" s="71"/>
      <c r="L94" s="71"/>
      <c r="M94" s="71"/>
      <c r="N94" s="71"/>
      <c r="O94" s="71"/>
      <c r="P94" s="72"/>
    </row>
    <row r="95" spans="1:16" x14ac:dyDescent="0.25">
      <c r="A95" s="70"/>
      <c r="B95" s="71"/>
      <c r="C95" s="71"/>
      <c r="D95" s="71"/>
      <c r="E95" s="71"/>
      <c r="F95" s="71"/>
      <c r="G95" s="71"/>
      <c r="H95" s="71"/>
      <c r="I95" s="71"/>
      <c r="J95" s="71"/>
      <c r="K95" s="71"/>
      <c r="L95" s="71"/>
      <c r="M95" s="71"/>
      <c r="N95" s="71"/>
      <c r="O95" s="71"/>
      <c r="P95" s="72"/>
    </row>
    <row r="96" spans="1:16" x14ac:dyDescent="0.25">
      <c r="A96" s="73" t="s">
        <v>325</v>
      </c>
      <c r="B96" s="71"/>
      <c r="C96" s="71"/>
      <c r="D96" s="71"/>
      <c r="E96" s="71"/>
      <c r="F96" s="71"/>
      <c r="G96" s="71"/>
      <c r="H96" s="71"/>
      <c r="I96" s="71"/>
      <c r="J96" s="71"/>
      <c r="K96" s="71"/>
      <c r="L96" s="71"/>
      <c r="M96" s="71"/>
      <c r="N96" s="71"/>
      <c r="O96" s="71"/>
      <c r="P96" s="72"/>
    </row>
    <row r="97" spans="1:16" x14ac:dyDescent="0.25">
      <c r="A97" s="77" t="s">
        <v>326</v>
      </c>
      <c r="B97" s="71"/>
      <c r="C97" s="71"/>
      <c r="D97" s="71"/>
      <c r="E97" s="71"/>
      <c r="F97" s="71"/>
      <c r="G97" s="71"/>
      <c r="H97" s="71"/>
      <c r="I97" s="71"/>
      <c r="J97" s="71"/>
      <c r="K97" s="71"/>
      <c r="L97" s="71"/>
      <c r="M97" s="71"/>
      <c r="N97" s="71"/>
      <c r="O97" s="71"/>
      <c r="P97" s="72"/>
    </row>
    <row r="98" spans="1:16" x14ac:dyDescent="0.25">
      <c r="A98" s="70"/>
      <c r="B98" s="71"/>
      <c r="C98" s="71"/>
      <c r="D98" s="71"/>
      <c r="E98" s="71"/>
      <c r="F98" s="71"/>
      <c r="G98" s="71"/>
      <c r="H98" s="71"/>
      <c r="I98" s="71"/>
      <c r="J98" s="71"/>
      <c r="K98" s="71"/>
      <c r="L98" s="71"/>
      <c r="M98" s="71"/>
      <c r="N98" s="71"/>
      <c r="O98" s="71"/>
      <c r="P98" s="72"/>
    </row>
    <row r="99" spans="1:16" x14ac:dyDescent="0.25">
      <c r="A99" s="70"/>
      <c r="B99" s="71"/>
      <c r="C99" s="71"/>
      <c r="D99" s="71"/>
      <c r="E99" s="71"/>
      <c r="F99" s="71"/>
      <c r="G99" s="71"/>
      <c r="H99" s="71"/>
      <c r="I99" s="71"/>
      <c r="J99" s="71"/>
      <c r="K99" s="71"/>
      <c r="L99" s="71"/>
      <c r="M99" s="71"/>
      <c r="N99" s="71"/>
      <c r="O99" s="71"/>
      <c r="P99" s="72"/>
    </row>
    <row r="100" spans="1:16" x14ac:dyDescent="0.25">
      <c r="A100" s="70"/>
      <c r="B100" s="71"/>
      <c r="C100" s="71"/>
      <c r="D100" s="71"/>
      <c r="E100" s="71"/>
      <c r="F100" s="71"/>
      <c r="G100" s="71"/>
      <c r="H100" s="71"/>
      <c r="I100" s="71"/>
      <c r="J100" s="71"/>
      <c r="K100" s="71"/>
      <c r="L100" s="71"/>
      <c r="M100" s="71"/>
      <c r="N100" s="71"/>
      <c r="O100" s="71"/>
      <c r="P100" s="72"/>
    </row>
    <row r="101" spans="1:16" x14ac:dyDescent="0.25">
      <c r="A101" s="70"/>
      <c r="B101" s="71"/>
      <c r="C101" s="71"/>
      <c r="D101" s="71"/>
      <c r="E101" s="71"/>
      <c r="F101" s="71"/>
      <c r="G101" s="71"/>
      <c r="H101" s="71"/>
      <c r="I101" s="71"/>
      <c r="J101" s="71"/>
      <c r="K101" s="71"/>
      <c r="L101" s="71"/>
      <c r="M101" s="71"/>
      <c r="N101" s="71"/>
      <c r="O101" s="71"/>
      <c r="P101" s="72"/>
    </row>
    <row r="102" spans="1:16" x14ac:dyDescent="0.25">
      <c r="A102" s="70"/>
      <c r="B102" s="71"/>
      <c r="C102" s="71"/>
      <c r="D102" s="71"/>
      <c r="E102" s="71"/>
      <c r="F102" s="71"/>
      <c r="G102" s="71"/>
      <c r="H102" s="71"/>
      <c r="I102" s="71"/>
      <c r="J102" s="71"/>
      <c r="K102" s="71"/>
      <c r="L102" s="71"/>
      <c r="M102" s="71"/>
      <c r="N102" s="71"/>
      <c r="O102" s="71"/>
      <c r="P102" s="72"/>
    </row>
    <row r="103" spans="1:16" x14ac:dyDescent="0.25">
      <c r="A103" s="70"/>
      <c r="B103" s="71"/>
      <c r="C103" s="71"/>
      <c r="D103" s="71"/>
      <c r="E103" s="71"/>
      <c r="F103" s="71"/>
      <c r="G103" s="71"/>
      <c r="H103" s="71"/>
      <c r="I103" s="71"/>
      <c r="J103" s="71"/>
      <c r="K103" s="71"/>
      <c r="L103" s="71"/>
      <c r="M103" s="71"/>
      <c r="N103" s="71"/>
      <c r="O103" s="71"/>
      <c r="P103" s="72"/>
    </row>
    <row r="104" spans="1:16" x14ac:dyDescent="0.25">
      <c r="A104" s="70"/>
      <c r="B104" s="71"/>
      <c r="C104" s="71"/>
      <c r="D104" s="71"/>
      <c r="E104" s="71"/>
      <c r="F104" s="71"/>
      <c r="G104" s="71"/>
      <c r="H104" s="71"/>
      <c r="I104" s="71"/>
      <c r="J104" s="71"/>
      <c r="K104" s="71"/>
      <c r="L104" s="71"/>
      <c r="M104" s="71"/>
      <c r="N104" s="71"/>
      <c r="O104" s="71"/>
      <c r="P104" s="72"/>
    </row>
    <row r="105" spans="1:16" x14ac:dyDescent="0.25">
      <c r="A105" s="70"/>
      <c r="B105" s="71"/>
      <c r="C105" s="71"/>
      <c r="D105" s="71"/>
      <c r="E105" s="71"/>
      <c r="F105" s="71"/>
      <c r="G105" s="71"/>
      <c r="H105" s="71"/>
      <c r="I105" s="71"/>
      <c r="J105" s="71"/>
      <c r="K105" s="71"/>
      <c r="L105" s="71"/>
      <c r="M105" s="71"/>
      <c r="N105" s="71"/>
      <c r="O105" s="71"/>
      <c r="P105" s="72"/>
    </row>
    <row r="106" spans="1:16" x14ac:dyDescent="0.25">
      <c r="A106" s="70"/>
      <c r="B106" s="71"/>
      <c r="C106" s="71"/>
      <c r="D106" s="71"/>
      <c r="E106" s="71"/>
      <c r="F106" s="71"/>
      <c r="G106" s="71"/>
      <c r="H106" s="71"/>
      <c r="I106" s="71"/>
      <c r="J106" s="71"/>
      <c r="K106" s="71"/>
      <c r="L106" s="71"/>
      <c r="M106" s="71"/>
      <c r="N106" s="71"/>
      <c r="O106" s="71"/>
      <c r="P106" s="72"/>
    </row>
    <row r="107" spans="1:16" x14ac:dyDescent="0.25">
      <c r="A107" s="70"/>
      <c r="B107" s="71"/>
      <c r="C107" s="71"/>
      <c r="D107" s="71"/>
      <c r="E107" s="71"/>
      <c r="F107" s="71"/>
      <c r="G107" s="71"/>
      <c r="H107" s="71"/>
      <c r="I107" s="71"/>
      <c r="J107" s="71"/>
      <c r="K107" s="71"/>
      <c r="L107" s="71"/>
      <c r="M107" s="71"/>
      <c r="N107" s="71"/>
      <c r="O107" s="71"/>
      <c r="P107" s="72"/>
    </row>
    <row r="108" spans="1:16" x14ac:dyDescent="0.25">
      <c r="A108" s="70"/>
      <c r="B108" s="71"/>
      <c r="C108" s="71"/>
      <c r="D108" s="71"/>
      <c r="E108" s="71"/>
      <c r="F108" s="71"/>
      <c r="G108" s="71"/>
      <c r="H108" s="71"/>
      <c r="I108" s="71"/>
      <c r="J108" s="71"/>
      <c r="K108" s="71"/>
      <c r="L108" s="71"/>
      <c r="M108" s="71"/>
      <c r="N108" s="71"/>
      <c r="O108" s="71"/>
      <c r="P108" s="72"/>
    </row>
    <row r="109" spans="1:16" x14ac:dyDescent="0.25">
      <c r="A109" s="70"/>
      <c r="B109" s="71"/>
      <c r="C109" s="71"/>
      <c r="D109" s="71"/>
      <c r="E109" s="71"/>
      <c r="F109" s="71"/>
      <c r="G109" s="71"/>
      <c r="H109" s="71"/>
      <c r="I109" s="71"/>
      <c r="J109" s="71"/>
      <c r="K109" s="71"/>
      <c r="L109" s="71"/>
      <c r="M109" s="71"/>
      <c r="N109" s="71"/>
      <c r="O109" s="71"/>
      <c r="P109" s="72"/>
    </row>
    <row r="110" spans="1:16" x14ac:dyDescent="0.25">
      <c r="A110" s="70"/>
      <c r="B110" s="71"/>
      <c r="C110" s="71"/>
      <c r="D110" s="71"/>
      <c r="E110" s="71"/>
      <c r="F110" s="71"/>
      <c r="G110" s="71"/>
      <c r="H110" s="71"/>
      <c r="I110" s="71"/>
      <c r="J110" s="71"/>
      <c r="K110" s="71"/>
      <c r="L110" s="71"/>
      <c r="M110" s="71"/>
      <c r="N110" s="71"/>
      <c r="O110" s="71"/>
      <c r="P110" s="72"/>
    </row>
    <row r="111" spans="1:16" x14ac:dyDescent="0.25">
      <c r="A111" s="70"/>
      <c r="B111" s="71"/>
      <c r="C111" s="71"/>
      <c r="D111" s="71"/>
      <c r="E111" s="71"/>
      <c r="F111" s="71"/>
      <c r="G111" s="71"/>
      <c r="H111" s="71"/>
      <c r="I111" s="71"/>
      <c r="J111" s="71"/>
      <c r="K111" s="71"/>
      <c r="L111" s="71"/>
      <c r="M111" s="71"/>
      <c r="N111" s="71"/>
      <c r="O111" s="71"/>
      <c r="P111" s="72"/>
    </row>
    <row r="112" spans="1:16" x14ac:dyDescent="0.25">
      <c r="A112" s="70"/>
      <c r="B112" s="71"/>
      <c r="C112" s="71"/>
      <c r="D112" s="71"/>
      <c r="E112" s="71"/>
      <c r="F112" s="71"/>
      <c r="G112" s="71"/>
      <c r="H112" s="71"/>
      <c r="I112" s="71"/>
      <c r="J112" s="71"/>
      <c r="K112" s="71"/>
      <c r="L112" s="71"/>
      <c r="M112" s="71"/>
      <c r="N112" s="71"/>
      <c r="O112" s="71"/>
      <c r="P112" s="72"/>
    </row>
    <row r="113" spans="1:16" x14ac:dyDescent="0.25">
      <c r="A113" s="70"/>
      <c r="B113" s="71"/>
      <c r="C113" s="71"/>
      <c r="D113" s="71"/>
      <c r="E113" s="71"/>
      <c r="F113" s="71"/>
      <c r="G113" s="71"/>
      <c r="H113" s="71"/>
      <c r="I113" s="71"/>
      <c r="J113" s="71"/>
      <c r="K113" s="71"/>
      <c r="L113" s="71"/>
      <c r="M113" s="71"/>
      <c r="N113" s="71"/>
      <c r="O113" s="71"/>
      <c r="P113" s="72"/>
    </row>
    <row r="114" spans="1:16" x14ac:dyDescent="0.25">
      <c r="A114" s="70"/>
      <c r="B114" s="71"/>
      <c r="C114" s="71"/>
      <c r="D114" s="71"/>
      <c r="E114" s="71"/>
      <c r="F114" s="71"/>
      <c r="G114" s="71"/>
      <c r="H114" s="71"/>
      <c r="I114" s="71"/>
      <c r="J114" s="71"/>
      <c r="K114" s="71"/>
      <c r="L114" s="71"/>
      <c r="M114" s="71"/>
      <c r="N114" s="71"/>
      <c r="O114" s="71"/>
      <c r="P114" s="72"/>
    </row>
    <row r="115" spans="1:16" x14ac:dyDescent="0.25">
      <c r="A115" s="70"/>
      <c r="B115" s="71"/>
      <c r="C115" s="71"/>
      <c r="D115" s="71"/>
      <c r="E115" s="71"/>
      <c r="F115" s="71"/>
      <c r="G115" s="71"/>
      <c r="H115" s="71"/>
      <c r="I115" s="71"/>
      <c r="J115" s="71"/>
      <c r="K115" s="71"/>
      <c r="L115" s="71"/>
      <c r="M115" s="71"/>
      <c r="N115" s="71"/>
      <c r="O115" s="71"/>
      <c r="P115" s="72"/>
    </row>
    <row r="116" spans="1:16" x14ac:dyDescent="0.25">
      <c r="A116" s="70"/>
      <c r="B116" s="71"/>
      <c r="C116" s="71"/>
      <c r="D116" s="71"/>
      <c r="E116" s="71"/>
      <c r="F116" s="71"/>
      <c r="G116" s="71"/>
      <c r="H116" s="71"/>
      <c r="I116" s="71"/>
      <c r="J116" s="71"/>
      <c r="K116" s="71"/>
      <c r="L116" s="71"/>
      <c r="M116" s="71"/>
      <c r="N116" s="71"/>
      <c r="O116" s="71"/>
      <c r="P116" s="72"/>
    </row>
    <row r="117" spans="1:16" x14ac:dyDescent="0.25">
      <c r="A117" s="70"/>
      <c r="B117" s="71"/>
      <c r="C117" s="71"/>
      <c r="D117" s="71"/>
      <c r="E117" s="71"/>
      <c r="F117" s="71"/>
      <c r="G117" s="71"/>
      <c r="H117" s="71"/>
      <c r="I117" s="71"/>
      <c r="J117" s="71"/>
      <c r="K117" s="71"/>
      <c r="L117" s="71"/>
      <c r="M117" s="71"/>
      <c r="N117" s="71"/>
      <c r="O117" s="71"/>
      <c r="P117" s="72"/>
    </row>
    <row r="118" spans="1:16" x14ac:dyDescent="0.25">
      <c r="A118" s="70"/>
      <c r="B118" s="71"/>
      <c r="C118" s="71"/>
      <c r="D118" s="71"/>
      <c r="E118" s="71"/>
      <c r="F118" s="71"/>
      <c r="G118" s="71"/>
      <c r="H118" s="71"/>
      <c r="I118" s="71"/>
      <c r="J118" s="71"/>
      <c r="K118" s="71"/>
      <c r="L118" s="71"/>
      <c r="M118" s="71"/>
      <c r="N118" s="71"/>
      <c r="O118" s="71"/>
      <c r="P118" s="72"/>
    </row>
    <row r="119" spans="1:16" x14ac:dyDescent="0.25">
      <c r="A119" s="70"/>
      <c r="B119" s="71"/>
      <c r="C119" s="71"/>
      <c r="D119" s="71"/>
      <c r="E119" s="71"/>
      <c r="F119" s="71"/>
      <c r="G119" s="71"/>
      <c r="H119" s="71"/>
      <c r="I119" s="71"/>
      <c r="J119" s="71"/>
      <c r="K119" s="71"/>
      <c r="L119" s="71"/>
      <c r="M119" s="71"/>
      <c r="N119" s="71"/>
      <c r="O119" s="71"/>
      <c r="P119" s="72"/>
    </row>
    <row r="120" spans="1:16" x14ac:dyDescent="0.25">
      <c r="A120" s="70"/>
      <c r="B120" s="71"/>
      <c r="C120" s="71"/>
      <c r="D120" s="71"/>
      <c r="E120" s="71"/>
      <c r="F120" s="71"/>
      <c r="G120" s="71"/>
      <c r="H120" s="71"/>
      <c r="I120" s="71"/>
      <c r="J120" s="71"/>
      <c r="K120" s="71"/>
      <c r="L120" s="71"/>
      <c r="M120" s="71"/>
      <c r="N120" s="71"/>
      <c r="O120" s="71"/>
      <c r="P120" s="72"/>
    </row>
    <row r="121" spans="1:16" x14ac:dyDescent="0.25">
      <c r="A121" s="70"/>
      <c r="B121" s="71"/>
      <c r="C121" s="71"/>
      <c r="D121" s="71"/>
      <c r="E121" s="71"/>
      <c r="F121" s="71"/>
      <c r="G121" s="71"/>
      <c r="H121" s="71"/>
      <c r="I121" s="71"/>
      <c r="J121" s="71"/>
      <c r="K121" s="71"/>
      <c r="L121" s="71"/>
      <c r="M121" s="71"/>
      <c r="N121" s="71"/>
      <c r="O121" s="71"/>
      <c r="P121" s="72"/>
    </row>
    <row r="122" spans="1:16" x14ac:dyDescent="0.25">
      <c r="A122" s="70"/>
      <c r="B122" s="71"/>
      <c r="C122" s="71"/>
      <c r="D122" s="71"/>
      <c r="E122" s="71"/>
      <c r="F122" s="71"/>
      <c r="G122" s="71"/>
      <c r="H122" s="71"/>
      <c r="I122" s="71"/>
      <c r="J122" s="71"/>
      <c r="K122" s="71"/>
      <c r="L122" s="71"/>
      <c r="M122" s="71"/>
      <c r="N122" s="71"/>
      <c r="O122" s="71"/>
      <c r="P122" s="72"/>
    </row>
    <row r="123" spans="1:16" x14ac:dyDescent="0.25">
      <c r="A123" s="70"/>
      <c r="B123" s="71"/>
      <c r="C123" s="71"/>
      <c r="D123" s="71"/>
      <c r="E123" s="71"/>
      <c r="F123" s="71"/>
      <c r="G123" s="71"/>
      <c r="H123" s="71"/>
      <c r="I123" s="71"/>
      <c r="J123" s="71"/>
      <c r="K123" s="71"/>
      <c r="L123" s="71"/>
      <c r="M123" s="71"/>
      <c r="N123" s="71"/>
      <c r="O123" s="71"/>
      <c r="P123" s="72"/>
    </row>
    <row r="124" spans="1:16" x14ac:dyDescent="0.25">
      <c r="A124" s="70"/>
      <c r="B124" s="71"/>
      <c r="C124" s="71"/>
      <c r="D124" s="71"/>
      <c r="E124" s="71"/>
      <c r="F124" s="71"/>
      <c r="G124" s="71"/>
      <c r="H124" s="71"/>
      <c r="I124" s="71"/>
      <c r="J124" s="71"/>
      <c r="K124" s="71"/>
      <c r="L124" s="71"/>
      <c r="M124" s="71"/>
      <c r="N124" s="71"/>
      <c r="O124" s="71"/>
      <c r="P124" s="72"/>
    </row>
    <row r="125" spans="1:16" x14ac:dyDescent="0.25">
      <c r="A125" s="70"/>
      <c r="B125" s="71"/>
      <c r="C125" s="71"/>
      <c r="D125" s="71"/>
      <c r="E125" s="71"/>
      <c r="F125" s="71"/>
      <c r="G125" s="71"/>
      <c r="H125" s="71"/>
      <c r="I125" s="71"/>
      <c r="J125" s="71"/>
      <c r="K125" s="71"/>
      <c r="L125" s="71"/>
      <c r="M125" s="71"/>
      <c r="N125" s="71"/>
      <c r="O125" s="71"/>
      <c r="P125" s="72"/>
    </row>
    <row r="126" spans="1:16" x14ac:dyDescent="0.25">
      <c r="A126" s="70"/>
      <c r="B126" s="71"/>
      <c r="C126" s="71"/>
      <c r="D126" s="71"/>
      <c r="E126" s="71"/>
      <c r="F126" s="71"/>
      <c r="G126" s="71"/>
      <c r="H126" s="71"/>
      <c r="I126" s="71"/>
      <c r="J126" s="71"/>
      <c r="K126" s="71"/>
      <c r="L126" s="71"/>
      <c r="M126" s="71"/>
      <c r="N126" s="71"/>
      <c r="O126" s="71"/>
      <c r="P126" s="72"/>
    </row>
  </sheetData>
  <pageMargins left="0.511811024" right="0.511811024" top="0.78740157499999996" bottom="0.78740157499999996" header="0.31496062000000002" footer="0.31496062000000002"/>
  <pageSetup paperSize="9" scale="54" orientation="portrait" r:id="rId1"/>
  <rowBreaks count="1" manualBreakCount="1">
    <brk id="9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9</vt:i4>
      </vt:variant>
    </vt:vector>
  </HeadingPairs>
  <TitlesOfParts>
    <vt:vector size="17" baseType="lpstr">
      <vt:lpstr>Orçamento Sintético</vt:lpstr>
      <vt:lpstr>Orçamento Analítico</vt:lpstr>
      <vt:lpstr>CRONOG</vt:lpstr>
      <vt:lpstr>GALERIAS</vt:lpstr>
      <vt:lpstr>Memória de Cálculo</vt:lpstr>
      <vt:lpstr>BDI</vt:lpstr>
      <vt:lpstr>Curva ABC de Insumos</vt:lpstr>
      <vt:lpstr>Croqui Transportes</vt:lpstr>
      <vt:lpstr>BDI!Area_de_impressao</vt:lpstr>
      <vt:lpstr>CRONOG!Area_de_impressao</vt:lpstr>
      <vt:lpstr>'Curva ABC de Insumos'!Area_de_impressao</vt:lpstr>
      <vt:lpstr>GALERIAS!Area_de_impressao</vt:lpstr>
      <vt:lpstr>'Memória de Cálculo'!Area_de_impressao</vt:lpstr>
      <vt:lpstr>'Orçamento Analítico'!Area_de_impressao</vt:lpstr>
      <vt:lpstr>'Orçamento Sintético'!Area_de_impressao</vt:lpstr>
      <vt:lpstr>'Orçamento Analítico'!Titulos_de_impressao</vt:lpstr>
      <vt:lpstr>'Orçamento Sintético'!Titulos_de_impressao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dc:creator>
  <cp:lastModifiedBy>reserva</cp:lastModifiedBy>
  <cp:lastPrinted>2020-04-08T20:08:27Z</cp:lastPrinted>
  <dcterms:created xsi:type="dcterms:W3CDTF">2013-09-11T18:23:19Z</dcterms:created>
  <dcterms:modified xsi:type="dcterms:W3CDTF">2020-04-13T19:01:29Z</dcterms:modified>
</cp:coreProperties>
</file>