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 tabRatio="594"/>
  </bookViews>
  <sheets>
    <sheet name="PLANILHA BASE" sheetId="13" r:id="rId1"/>
    <sheet name="COMP. AVCB" sheetId="14" r:id="rId2"/>
    <sheet name="Amália Malheiro" sheetId="2" state="hidden" r:id="rId3"/>
    <sheet name="Maria Nazareth" sheetId="3" state="hidden" r:id="rId4"/>
    <sheet name="Geraldo Rocha" sheetId="4" state="hidden" r:id="rId5"/>
    <sheet name="Maria Pagotto" sheetId="5" state="hidden" r:id="rId6"/>
    <sheet name="Jorge Fernandes" sheetId="6" state="hidden" r:id="rId7"/>
    <sheet name="José Levy" sheetId="7" state="hidden" r:id="rId8"/>
    <sheet name="Lilia Inez" sheetId="8" state="hidden" r:id="rId9"/>
    <sheet name="Uarde" sheetId="9" state="hidden" r:id="rId10"/>
    <sheet name="Leonor Marcicano" sheetId="10" state="hidden" r:id="rId11"/>
    <sheet name="Martha Salibe" sheetId="11" state="hidden" r:id="rId12"/>
    <sheet name="Maria Peruchi" sheetId="12" state="hidden" r:id="rId13"/>
    <sheet name="CRONOGR" sheetId="16" r:id="rId14"/>
  </sheets>
  <externalReferences>
    <externalReference r:id="rId15"/>
    <externalReference r:id="rId16"/>
    <externalReference r:id="rId17"/>
  </externalReferences>
  <definedNames>
    <definedName name="___________xlnm_Print_Area" localSheetId="12">'Maria Peruchi'!$A$1:$H$61</definedName>
    <definedName name="___________xlnm_Print_Titles" localSheetId="12">'Maria Peruchi'!$1:$11</definedName>
    <definedName name="__________xlnm_Print_Area" localSheetId="11">'Martha Salibe'!$A$1:$H$95</definedName>
    <definedName name="__________xlnm_Print_Titles" localSheetId="11">'Martha Salibe'!$1:$11</definedName>
    <definedName name="_________xlnm_Print_Area" localSheetId="10">'Leonor Marcicano'!$A$1:$H$116</definedName>
    <definedName name="_________xlnm_Print_Titles" localSheetId="10">'Leonor Marcicano'!$1:$11</definedName>
    <definedName name="________xlnm_Print_Area" localSheetId="9">Uarde!$A$1:$H$86</definedName>
    <definedName name="________xlnm_Print_Titles" localSheetId="9">Uarde!$1:$11</definedName>
    <definedName name="_______xlnm_Print_Area" localSheetId="8">'Lilia Inez'!$A$1:$H$48</definedName>
    <definedName name="_______xlnm_Print_Titles" localSheetId="8">'Lilia Inez'!$1:$11</definedName>
    <definedName name="______xlnm_Print_Area" localSheetId="7">'José Levy'!$A$1:$H$119</definedName>
    <definedName name="______xlnm_Print_Titles" localSheetId="7">'José Levy'!$1:$11</definedName>
    <definedName name="_____xlnm_Print_Area" localSheetId="6">'Jorge Fernandes'!$A$1:$H$86</definedName>
    <definedName name="_____xlnm_Print_Titles" localSheetId="6">'Jorge Fernandes'!$1:$10</definedName>
    <definedName name="____xlnm_Print_Area" localSheetId="5">'Maria Pagotto'!$A$1:$I$105</definedName>
    <definedName name="____xlnm_Print_Titles" localSheetId="5">'Maria Pagotto'!$1:$10</definedName>
    <definedName name="___xlnm_Print_Area" localSheetId="4">'Geraldo Rocha'!$A$1:$H$85</definedName>
    <definedName name="___xlnm_Print_Titles" localSheetId="4">'Geraldo Rocha'!$1:$9</definedName>
    <definedName name="__shared_1_0_0" localSheetId="3">#REF!</definedName>
    <definedName name="__shared_1_0_0">#N/A</definedName>
    <definedName name="__shared_1_0_1" localSheetId="3">#N/A</definedName>
    <definedName name="__shared_1_0_1">NA()</definedName>
    <definedName name="__shared_1_0_10" localSheetId="3">#N/A</definedName>
    <definedName name="__shared_1_0_10">NA()</definedName>
    <definedName name="__shared_1_0_100" localSheetId="3">#N/A</definedName>
    <definedName name="__shared_1_0_100">NA()</definedName>
    <definedName name="__shared_1_0_101" localSheetId="3">#N/A</definedName>
    <definedName name="__shared_1_0_101">NA()</definedName>
    <definedName name="__shared_1_0_102" localSheetId="3">#N/A</definedName>
    <definedName name="__shared_1_0_102">NA()</definedName>
    <definedName name="__shared_1_0_103" localSheetId="3">#N/A</definedName>
    <definedName name="__shared_1_0_103">NA()</definedName>
    <definedName name="__shared_1_0_104" localSheetId="3">#N/A</definedName>
    <definedName name="__shared_1_0_104">NA()</definedName>
    <definedName name="__shared_1_0_105" localSheetId="3">#N/A</definedName>
    <definedName name="__shared_1_0_105">NA()</definedName>
    <definedName name="__shared_1_0_106" localSheetId="3">#N/A</definedName>
    <definedName name="__shared_1_0_106">NA()</definedName>
    <definedName name="__shared_1_0_107" localSheetId="3">#N/A</definedName>
    <definedName name="__shared_1_0_107">NA()</definedName>
    <definedName name="__shared_1_0_108" localSheetId="3">#N/A</definedName>
    <definedName name="__shared_1_0_108">NA()</definedName>
    <definedName name="__shared_1_0_109" localSheetId="3">#N/A</definedName>
    <definedName name="__shared_1_0_109">NA()</definedName>
    <definedName name="__shared_1_0_11" localSheetId="3">#REF!</definedName>
    <definedName name="__shared_1_0_11">#N/A</definedName>
    <definedName name="__shared_1_0_110" localSheetId="3">#N/A</definedName>
    <definedName name="__shared_1_0_110">NA()</definedName>
    <definedName name="__shared_1_0_111" localSheetId="3">#N/A</definedName>
    <definedName name="__shared_1_0_111">NA()</definedName>
    <definedName name="__shared_1_0_112" localSheetId="3">#N/A</definedName>
    <definedName name="__shared_1_0_112">NA()</definedName>
    <definedName name="__shared_1_0_113" localSheetId="3">#N/A</definedName>
    <definedName name="__shared_1_0_113">NA()</definedName>
    <definedName name="__shared_1_0_114" localSheetId="3">#N/A</definedName>
    <definedName name="__shared_1_0_114">NA()</definedName>
    <definedName name="__shared_1_0_115" localSheetId="3">#N/A</definedName>
    <definedName name="__shared_1_0_115">NA()</definedName>
    <definedName name="__shared_1_0_116" localSheetId="3">#N/A</definedName>
    <definedName name="__shared_1_0_116">NA()</definedName>
    <definedName name="__shared_1_0_117" localSheetId="3">#N/A</definedName>
    <definedName name="__shared_1_0_117">NA()</definedName>
    <definedName name="__shared_1_0_118" localSheetId="3">#N/A</definedName>
    <definedName name="__shared_1_0_118">NA()</definedName>
    <definedName name="__shared_1_0_119" localSheetId="3">#N/A</definedName>
    <definedName name="__shared_1_0_119">NA()</definedName>
    <definedName name="__shared_1_0_12" localSheetId="3">#N/A</definedName>
    <definedName name="__shared_1_0_12">NA()</definedName>
    <definedName name="__shared_1_0_120" localSheetId="3">#N/A</definedName>
    <definedName name="__shared_1_0_120">NA()</definedName>
    <definedName name="__shared_1_0_121" localSheetId="3">#N/A</definedName>
    <definedName name="__shared_1_0_121">NA()</definedName>
    <definedName name="__shared_1_0_122" localSheetId="3">#REF!</definedName>
    <definedName name="__shared_1_0_122">#N/A</definedName>
    <definedName name="__shared_1_0_123" localSheetId="3">#N/A</definedName>
    <definedName name="__shared_1_0_123">NA()</definedName>
    <definedName name="__shared_1_0_124" localSheetId="3">#N/A</definedName>
    <definedName name="__shared_1_0_124">NA()</definedName>
    <definedName name="__shared_1_0_125" localSheetId="3">#N/A</definedName>
    <definedName name="__shared_1_0_125">NA()</definedName>
    <definedName name="__shared_1_0_126" localSheetId="3">#N/A</definedName>
    <definedName name="__shared_1_0_126">NA()</definedName>
    <definedName name="__shared_1_0_127" localSheetId="3">#N/A</definedName>
    <definedName name="__shared_1_0_127">NA()</definedName>
    <definedName name="__shared_1_0_128" localSheetId="3">#N/A</definedName>
    <definedName name="__shared_1_0_128">NA()</definedName>
    <definedName name="__shared_1_0_129" localSheetId="3">#N/A</definedName>
    <definedName name="__shared_1_0_129">NA()</definedName>
    <definedName name="__shared_1_0_13" localSheetId="3">#N/A</definedName>
    <definedName name="__shared_1_0_13">NA()</definedName>
    <definedName name="__shared_1_0_130" localSheetId="3">#N/A</definedName>
    <definedName name="__shared_1_0_130">NA()</definedName>
    <definedName name="__shared_1_0_131" localSheetId="3">#N/A</definedName>
    <definedName name="__shared_1_0_131">NA()</definedName>
    <definedName name="__shared_1_0_132" localSheetId="3">#N/A</definedName>
    <definedName name="__shared_1_0_132">NA()</definedName>
    <definedName name="__shared_1_0_133" localSheetId="3">#N/A</definedName>
    <definedName name="__shared_1_0_133">NA()</definedName>
    <definedName name="__shared_1_0_134" localSheetId="3">#N/A</definedName>
    <definedName name="__shared_1_0_134">NA()</definedName>
    <definedName name="__shared_1_0_135" localSheetId="3">#N/A</definedName>
    <definedName name="__shared_1_0_135">NA()</definedName>
    <definedName name="__shared_1_0_136" localSheetId="3">#N/A</definedName>
    <definedName name="__shared_1_0_136">NA()</definedName>
    <definedName name="__shared_1_0_137" localSheetId="3">#N/A</definedName>
    <definedName name="__shared_1_0_137">NA()</definedName>
    <definedName name="__shared_1_0_138" localSheetId="3">#N/A</definedName>
    <definedName name="__shared_1_0_138">NA()</definedName>
    <definedName name="__shared_1_0_139" localSheetId="3">#REF!</definedName>
    <definedName name="__shared_1_0_139">#N/A</definedName>
    <definedName name="__shared_1_0_14" localSheetId="3">#N/A</definedName>
    <definedName name="__shared_1_0_14">NA()</definedName>
    <definedName name="__shared_1_0_140" localSheetId="3">#N/A</definedName>
    <definedName name="__shared_1_0_140">NA()</definedName>
    <definedName name="__shared_1_0_141" localSheetId="3">#N/A</definedName>
    <definedName name="__shared_1_0_141">NA()</definedName>
    <definedName name="__shared_1_0_142" localSheetId="3">#N/A</definedName>
    <definedName name="__shared_1_0_142">NA()</definedName>
    <definedName name="__shared_1_0_143" localSheetId="3">#N/A</definedName>
    <definedName name="__shared_1_0_143">NA()</definedName>
    <definedName name="__shared_1_0_144" localSheetId="3">#N/A</definedName>
    <definedName name="__shared_1_0_144">NA()</definedName>
    <definedName name="__shared_1_0_145" localSheetId="3">#N/A</definedName>
    <definedName name="__shared_1_0_145">NA()</definedName>
    <definedName name="__shared_1_0_146" localSheetId="3">#N/A</definedName>
    <definedName name="__shared_1_0_146">NA()</definedName>
    <definedName name="__shared_1_0_147" localSheetId="3">#N/A</definedName>
    <definedName name="__shared_1_0_147">NA()</definedName>
    <definedName name="__shared_1_0_148" localSheetId="3">#N/A</definedName>
    <definedName name="__shared_1_0_148">NA()</definedName>
    <definedName name="__shared_1_0_149" localSheetId="3">#N/A</definedName>
    <definedName name="__shared_1_0_149">NA()</definedName>
    <definedName name="__shared_1_0_15" localSheetId="3">#N/A</definedName>
    <definedName name="__shared_1_0_15">NA()</definedName>
    <definedName name="__shared_1_0_150" localSheetId="3">#N/A</definedName>
    <definedName name="__shared_1_0_150">NA()</definedName>
    <definedName name="__shared_1_0_151" localSheetId="3">#REF!</definedName>
    <definedName name="__shared_1_0_151">#N/A</definedName>
    <definedName name="__shared_1_0_152" localSheetId="3">#N/A</definedName>
    <definedName name="__shared_1_0_152">NA()</definedName>
    <definedName name="__shared_1_0_153" localSheetId="3">#N/A</definedName>
    <definedName name="__shared_1_0_153">NA()</definedName>
    <definedName name="__shared_1_0_154" localSheetId="3">#N/A</definedName>
    <definedName name="__shared_1_0_154">NA()</definedName>
    <definedName name="__shared_1_0_155" localSheetId="3">#N/A</definedName>
    <definedName name="__shared_1_0_155">NA()</definedName>
    <definedName name="__shared_1_0_156" localSheetId="3">#N/A</definedName>
    <definedName name="__shared_1_0_156">NA()</definedName>
    <definedName name="__shared_1_0_157" localSheetId="3">#N/A</definedName>
    <definedName name="__shared_1_0_157">NA()</definedName>
    <definedName name="__shared_1_0_158" localSheetId="3">#N/A</definedName>
    <definedName name="__shared_1_0_158">NA()</definedName>
    <definedName name="__shared_1_0_159" localSheetId="3">#N/A</definedName>
    <definedName name="__shared_1_0_159">NA()</definedName>
    <definedName name="__shared_1_0_16" localSheetId="3">#N/A</definedName>
    <definedName name="__shared_1_0_16">NA()</definedName>
    <definedName name="__shared_1_0_160" localSheetId="3">#N/A</definedName>
    <definedName name="__shared_1_0_160">NA()</definedName>
    <definedName name="__shared_1_0_161" localSheetId="3">#N/A</definedName>
    <definedName name="__shared_1_0_161">NA()</definedName>
    <definedName name="__shared_1_0_162" localSheetId="3">#N/A</definedName>
    <definedName name="__shared_1_0_162">NA()</definedName>
    <definedName name="__shared_1_0_163" localSheetId="3">#REF!</definedName>
    <definedName name="__shared_1_0_163">#N/A</definedName>
    <definedName name="__shared_1_0_164" localSheetId="3">#N/A</definedName>
    <definedName name="__shared_1_0_164">NA()</definedName>
    <definedName name="__shared_1_0_165" localSheetId="3">#N/A</definedName>
    <definedName name="__shared_1_0_165">NA()</definedName>
    <definedName name="__shared_1_0_166" localSheetId="3">#N/A</definedName>
    <definedName name="__shared_1_0_166">NA()</definedName>
    <definedName name="__shared_1_0_167" localSheetId="3">#N/A</definedName>
    <definedName name="__shared_1_0_167">NA()</definedName>
    <definedName name="__shared_1_0_168" localSheetId="3">#N/A</definedName>
    <definedName name="__shared_1_0_168">NA()</definedName>
    <definedName name="__shared_1_0_169" localSheetId="3">#N/A</definedName>
    <definedName name="__shared_1_0_169">NA()</definedName>
    <definedName name="__shared_1_0_17" localSheetId="3">#N/A</definedName>
    <definedName name="__shared_1_0_17">NA()</definedName>
    <definedName name="__shared_1_0_170" localSheetId="3">#N/A</definedName>
    <definedName name="__shared_1_0_170">NA()</definedName>
    <definedName name="__shared_1_0_171" localSheetId="3">#N/A</definedName>
    <definedName name="__shared_1_0_171">NA()</definedName>
    <definedName name="__shared_1_0_172" localSheetId="3">#N/A</definedName>
    <definedName name="__shared_1_0_172">NA()</definedName>
    <definedName name="__shared_1_0_173" localSheetId="3">#N/A</definedName>
    <definedName name="__shared_1_0_173">NA()</definedName>
    <definedName name="__shared_1_0_174" localSheetId="3">#N/A</definedName>
    <definedName name="__shared_1_0_174">NA()</definedName>
    <definedName name="__shared_1_0_175" localSheetId="3">#N/A</definedName>
    <definedName name="__shared_1_0_175">NA()</definedName>
    <definedName name="__shared_1_0_176" localSheetId="3">#REF!</definedName>
    <definedName name="__shared_1_0_176">#N/A</definedName>
    <definedName name="__shared_1_0_177" localSheetId="3">#N/A</definedName>
    <definedName name="__shared_1_0_177">NA()</definedName>
    <definedName name="__shared_1_0_178" localSheetId="3">#N/A</definedName>
    <definedName name="__shared_1_0_178">NA()</definedName>
    <definedName name="__shared_1_0_179" localSheetId="3">#N/A</definedName>
    <definedName name="__shared_1_0_179">NA()</definedName>
    <definedName name="__shared_1_0_18" localSheetId="3">#N/A</definedName>
    <definedName name="__shared_1_0_18">NA()</definedName>
    <definedName name="__shared_1_0_180" localSheetId="3">#N/A</definedName>
    <definedName name="__shared_1_0_180">NA()</definedName>
    <definedName name="__shared_1_0_181" localSheetId="3">#N/A</definedName>
    <definedName name="__shared_1_0_181">NA()</definedName>
    <definedName name="__shared_1_0_182" localSheetId="3">#N/A</definedName>
    <definedName name="__shared_1_0_182">NA()</definedName>
    <definedName name="__shared_1_0_183" localSheetId="3">#N/A</definedName>
    <definedName name="__shared_1_0_183">NA()</definedName>
    <definedName name="__shared_1_0_184" localSheetId="3">#N/A</definedName>
    <definedName name="__shared_1_0_184">NA()</definedName>
    <definedName name="__shared_1_0_185" localSheetId="3">#N/A</definedName>
    <definedName name="__shared_1_0_185">NA()</definedName>
    <definedName name="__shared_1_0_186" localSheetId="3">#N/A</definedName>
    <definedName name="__shared_1_0_186">NA()</definedName>
    <definedName name="__shared_1_0_187" localSheetId="3">#REF!</definedName>
    <definedName name="__shared_1_0_187">#N/A</definedName>
    <definedName name="__shared_1_0_188" localSheetId="3">#N/A</definedName>
    <definedName name="__shared_1_0_188">NA()</definedName>
    <definedName name="__shared_1_0_189" localSheetId="3">#N/A</definedName>
    <definedName name="__shared_1_0_189">NA()</definedName>
    <definedName name="__shared_1_0_19" localSheetId="3">#N/A</definedName>
    <definedName name="__shared_1_0_19">NA()</definedName>
    <definedName name="__shared_1_0_190" localSheetId="3">#N/A</definedName>
    <definedName name="__shared_1_0_190">NA()</definedName>
    <definedName name="__shared_1_0_191" localSheetId="3">#N/A</definedName>
    <definedName name="__shared_1_0_191">NA()</definedName>
    <definedName name="__shared_1_0_192" localSheetId="3">#N/A</definedName>
    <definedName name="__shared_1_0_192">NA()</definedName>
    <definedName name="__shared_1_0_193" localSheetId="3">#N/A</definedName>
    <definedName name="__shared_1_0_193">NA()</definedName>
    <definedName name="__shared_1_0_194" localSheetId="3">#N/A</definedName>
    <definedName name="__shared_1_0_194">NA()</definedName>
    <definedName name="__shared_1_0_195" localSheetId="3">#N/A</definedName>
    <definedName name="__shared_1_0_195">NA()</definedName>
    <definedName name="__shared_1_0_196" localSheetId="3">#N/A</definedName>
    <definedName name="__shared_1_0_196">NA()</definedName>
    <definedName name="__shared_1_0_197" localSheetId="3">#N/A</definedName>
    <definedName name="__shared_1_0_197">NA()</definedName>
    <definedName name="__shared_1_0_198" localSheetId="3">#REF!</definedName>
    <definedName name="__shared_1_0_198">#N/A</definedName>
    <definedName name="__shared_1_0_199" localSheetId="3">#N/A</definedName>
    <definedName name="__shared_1_0_199">NA()</definedName>
    <definedName name="__shared_1_0_2" localSheetId="3">#N/A</definedName>
    <definedName name="__shared_1_0_2">NA()</definedName>
    <definedName name="__shared_1_0_20" localSheetId="3">#N/A</definedName>
    <definedName name="__shared_1_0_20">NA()</definedName>
    <definedName name="__shared_1_0_200" localSheetId="3">#N/A</definedName>
    <definedName name="__shared_1_0_200">NA()</definedName>
    <definedName name="__shared_1_0_201" localSheetId="3">#N/A</definedName>
    <definedName name="__shared_1_0_201">NA()</definedName>
    <definedName name="__shared_1_0_202" localSheetId="3">#N/A</definedName>
    <definedName name="__shared_1_0_202">NA()</definedName>
    <definedName name="__shared_1_0_203" localSheetId="3">#N/A</definedName>
    <definedName name="__shared_1_0_203">NA()</definedName>
    <definedName name="__shared_1_0_204" localSheetId="3">#N/A</definedName>
    <definedName name="__shared_1_0_204">NA()</definedName>
    <definedName name="__shared_1_0_205" localSheetId="3">#N/A</definedName>
    <definedName name="__shared_1_0_205">NA()</definedName>
    <definedName name="__shared_1_0_206" localSheetId="3">#N/A</definedName>
    <definedName name="__shared_1_0_206">NA()</definedName>
    <definedName name="__shared_1_0_207" localSheetId="3">#N/A</definedName>
    <definedName name="__shared_1_0_207">NA()</definedName>
    <definedName name="__shared_1_0_208" localSheetId="3">#N/A</definedName>
    <definedName name="__shared_1_0_208">NA()</definedName>
    <definedName name="__shared_1_0_209" localSheetId="3">#REF!</definedName>
    <definedName name="__shared_1_0_209">#N/A</definedName>
    <definedName name="__shared_1_0_21" localSheetId="3">#N/A</definedName>
    <definedName name="__shared_1_0_21">NA()</definedName>
    <definedName name="__shared_1_0_210" localSheetId="3">#N/A</definedName>
    <definedName name="__shared_1_0_210">NA()</definedName>
    <definedName name="__shared_1_0_211" localSheetId="3">#N/A</definedName>
    <definedName name="__shared_1_0_211">NA()</definedName>
    <definedName name="__shared_1_0_212" localSheetId="3">#N/A</definedName>
    <definedName name="__shared_1_0_212">NA()</definedName>
    <definedName name="__shared_1_0_213" localSheetId="3">#N/A</definedName>
    <definedName name="__shared_1_0_213">NA()</definedName>
    <definedName name="__shared_1_0_214" localSheetId="3">#N/A</definedName>
    <definedName name="__shared_1_0_214">NA()</definedName>
    <definedName name="__shared_1_0_215" localSheetId="3">#N/A</definedName>
    <definedName name="__shared_1_0_215">NA()</definedName>
    <definedName name="__shared_1_0_216" localSheetId="3">#N/A</definedName>
    <definedName name="__shared_1_0_216">NA()</definedName>
    <definedName name="__shared_1_0_217" localSheetId="3">#N/A</definedName>
    <definedName name="__shared_1_0_217">NA()</definedName>
    <definedName name="__shared_1_0_218" localSheetId="3">#N/A</definedName>
    <definedName name="__shared_1_0_218">NA()</definedName>
    <definedName name="__shared_1_0_219" localSheetId="3">#N/A</definedName>
    <definedName name="__shared_1_0_219">NA()</definedName>
    <definedName name="__shared_1_0_22" localSheetId="3">#REF!</definedName>
    <definedName name="__shared_1_0_22">#N/A</definedName>
    <definedName name="__shared_1_0_220" localSheetId="3">#REF!</definedName>
    <definedName name="__shared_1_0_220">#N/A</definedName>
    <definedName name="__shared_1_0_221" localSheetId="3">#N/A</definedName>
    <definedName name="__shared_1_0_221">NA()</definedName>
    <definedName name="__shared_1_0_222" localSheetId="3">#N/A</definedName>
    <definedName name="__shared_1_0_222">NA()</definedName>
    <definedName name="__shared_1_0_223" localSheetId="3">#N/A</definedName>
    <definedName name="__shared_1_0_223">NA()</definedName>
    <definedName name="__shared_1_0_224" localSheetId="3">#N/A</definedName>
    <definedName name="__shared_1_0_224">NA()</definedName>
    <definedName name="__shared_1_0_225" localSheetId="3">#N/A</definedName>
    <definedName name="__shared_1_0_225">NA()</definedName>
    <definedName name="__shared_1_0_226" localSheetId="3">#N/A</definedName>
    <definedName name="__shared_1_0_226">NA()</definedName>
    <definedName name="__shared_1_0_227" localSheetId="3">#N/A</definedName>
    <definedName name="__shared_1_0_227">NA()</definedName>
    <definedName name="__shared_1_0_228" localSheetId="3">#N/A</definedName>
    <definedName name="__shared_1_0_228">NA()</definedName>
    <definedName name="__shared_1_0_229" localSheetId="3">#N/A</definedName>
    <definedName name="__shared_1_0_229">NA()</definedName>
    <definedName name="__shared_1_0_23" localSheetId="3">#N/A</definedName>
    <definedName name="__shared_1_0_23">NA()</definedName>
    <definedName name="__shared_1_0_230" localSheetId="3">#N/A</definedName>
    <definedName name="__shared_1_0_230">NA()</definedName>
    <definedName name="__shared_1_0_231" localSheetId="3">#N/A</definedName>
    <definedName name="__shared_1_0_231">NA()</definedName>
    <definedName name="__shared_1_0_232" localSheetId="3">#REF!</definedName>
    <definedName name="__shared_1_0_232">#N/A</definedName>
    <definedName name="__shared_1_0_233" localSheetId="3">#N/A</definedName>
    <definedName name="__shared_1_0_233">NA()</definedName>
    <definedName name="__shared_1_0_234" localSheetId="3">#N/A</definedName>
    <definedName name="__shared_1_0_234">NA()</definedName>
    <definedName name="__shared_1_0_235" localSheetId="3">#N/A</definedName>
    <definedName name="__shared_1_0_235">NA()</definedName>
    <definedName name="__shared_1_0_236" localSheetId="3">#N/A</definedName>
    <definedName name="__shared_1_0_236">NA()</definedName>
    <definedName name="__shared_1_0_237" localSheetId="3">#N/A</definedName>
    <definedName name="__shared_1_0_237">NA()</definedName>
    <definedName name="__shared_1_0_238" localSheetId="3">#N/A</definedName>
    <definedName name="__shared_1_0_238">NA()</definedName>
    <definedName name="__shared_1_0_239" localSheetId="3">#N/A</definedName>
    <definedName name="__shared_1_0_239">NA()</definedName>
    <definedName name="__shared_1_0_24" localSheetId="3">#N/A</definedName>
    <definedName name="__shared_1_0_24">NA()</definedName>
    <definedName name="__shared_1_0_240" localSheetId="3">#N/A</definedName>
    <definedName name="__shared_1_0_240">NA()</definedName>
    <definedName name="__shared_1_0_241" localSheetId="3">#N/A</definedName>
    <definedName name="__shared_1_0_241">NA()</definedName>
    <definedName name="__shared_1_0_242" localSheetId="3">#N/A</definedName>
    <definedName name="__shared_1_0_242">NA()</definedName>
    <definedName name="__shared_1_0_243" localSheetId="3">#REF!</definedName>
    <definedName name="__shared_1_0_243">#N/A</definedName>
    <definedName name="__shared_1_0_244" localSheetId="3">#N/A</definedName>
    <definedName name="__shared_1_0_244">NA()</definedName>
    <definedName name="__shared_1_0_245" localSheetId="3">#N/A</definedName>
    <definedName name="__shared_1_0_245">NA()</definedName>
    <definedName name="__shared_1_0_246" localSheetId="3">#N/A</definedName>
    <definedName name="__shared_1_0_246">NA()</definedName>
    <definedName name="__shared_1_0_247" localSheetId="3">#N/A</definedName>
    <definedName name="__shared_1_0_247">NA()</definedName>
    <definedName name="__shared_1_0_248" localSheetId="3">#N/A</definedName>
    <definedName name="__shared_1_0_248">NA()</definedName>
    <definedName name="__shared_1_0_249" localSheetId="3">#N/A</definedName>
    <definedName name="__shared_1_0_249">NA()</definedName>
    <definedName name="__shared_1_0_25" localSheetId="3">#N/A</definedName>
    <definedName name="__shared_1_0_25">NA()</definedName>
    <definedName name="__shared_1_0_250" localSheetId="3">#N/A</definedName>
    <definedName name="__shared_1_0_250">NA()</definedName>
    <definedName name="__shared_1_0_251" localSheetId="3">#N/A</definedName>
    <definedName name="__shared_1_0_251">NA()</definedName>
    <definedName name="__shared_1_0_252" localSheetId="3">#N/A</definedName>
    <definedName name="__shared_1_0_252">NA()</definedName>
    <definedName name="__shared_1_0_253" localSheetId="3">#N/A</definedName>
    <definedName name="__shared_1_0_253">NA()</definedName>
    <definedName name="__shared_1_0_254" localSheetId="3">#REF!</definedName>
    <definedName name="__shared_1_0_254">#N/A</definedName>
    <definedName name="__shared_1_0_255" localSheetId="3">#N/A</definedName>
    <definedName name="__shared_1_0_255">NA()</definedName>
    <definedName name="__shared_1_0_256" localSheetId="3">#N/A</definedName>
    <definedName name="__shared_1_0_256">NA()</definedName>
    <definedName name="__shared_1_0_257" localSheetId="3">#N/A</definedName>
    <definedName name="__shared_1_0_257">NA()</definedName>
    <definedName name="__shared_1_0_258" localSheetId="3">#N/A</definedName>
    <definedName name="__shared_1_0_258">NA()</definedName>
    <definedName name="__shared_1_0_259" localSheetId="3">#N/A</definedName>
    <definedName name="__shared_1_0_259">NA()</definedName>
    <definedName name="__shared_1_0_26" localSheetId="3">#N/A</definedName>
    <definedName name="__shared_1_0_26">NA()</definedName>
    <definedName name="__shared_1_0_260" localSheetId="3">#N/A</definedName>
    <definedName name="__shared_1_0_260">NA()</definedName>
    <definedName name="__shared_1_0_261" localSheetId="3">#N/A</definedName>
    <definedName name="__shared_1_0_261">NA()</definedName>
    <definedName name="__shared_1_0_262" localSheetId="3">#N/A</definedName>
    <definedName name="__shared_1_0_262">NA()</definedName>
    <definedName name="__shared_1_0_263" localSheetId="3">#N/A</definedName>
    <definedName name="__shared_1_0_263">NA()</definedName>
    <definedName name="__shared_1_0_264" localSheetId="3">#N/A</definedName>
    <definedName name="__shared_1_0_264">NA()</definedName>
    <definedName name="__shared_1_0_265" localSheetId="3">#REF!</definedName>
    <definedName name="__shared_1_0_265">#N/A</definedName>
    <definedName name="__shared_1_0_266" localSheetId="3">#N/A</definedName>
    <definedName name="__shared_1_0_266">NA()</definedName>
    <definedName name="__shared_1_0_267" localSheetId="3">#N/A</definedName>
    <definedName name="__shared_1_0_267">NA()</definedName>
    <definedName name="__shared_1_0_268" localSheetId="3">#N/A</definedName>
    <definedName name="__shared_1_0_268">NA()</definedName>
    <definedName name="__shared_1_0_269" localSheetId="3">#N/A</definedName>
    <definedName name="__shared_1_0_269">NA()</definedName>
    <definedName name="__shared_1_0_27" localSheetId="3">#N/A</definedName>
    <definedName name="__shared_1_0_27">NA()</definedName>
    <definedName name="__shared_1_0_270" localSheetId="3">#N/A</definedName>
    <definedName name="__shared_1_0_270">NA()</definedName>
    <definedName name="__shared_1_0_271" localSheetId="3">#N/A</definedName>
    <definedName name="__shared_1_0_271">NA()</definedName>
    <definedName name="__shared_1_0_272" localSheetId="3">#N/A</definedName>
    <definedName name="__shared_1_0_272">NA()</definedName>
    <definedName name="__shared_1_0_273" localSheetId="3">#N/A</definedName>
    <definedName name="__shared_1_0_273">NA()</definedName>
    <definedName name="__shared_1_0_274" localSheetId="3">#N/A</definedName>
    <definedName name="__shared_1_0_274">NA()</definedName>
    <definedName name="__shared_1_0_275" localSheetId="3">#N/A</definedName>
    <definedName name="__shared_1_0_275">NA()</definedName>
    <definedName name="__shared_1_0_276" localSheetId="3">#REF!</definedName>
    <definedName name="__shared_1_0_276">#N/A</definedName>
    <definedName name="__shared_1_0_277" localSheetId="3">#N/A</definedName>
    <definedName name="__shared_1_0_277">NA()</definedName>
    <definedName name="__shared_1_0_278" localSheetId="3">#N/A</definedName>
    <definedName name="__shared_1_0_278">NA()</definedName>
    <definedName name="__shared_1_0_279" localSheetId="3">#N/A</definedName>
    <definedName name="__shared_1_0_279">NA()</definedName>
    <definedName name="__shared_1_0_28" localSheetId="3">#N/A</definedName>
    <definedName name="__shared_1_0_28">NA()</definedName>
    <definedName name="__shared_1_0_280" localSheetId="3">#N/A</definedName>
    <definedName name="__shared_1_0_280">NA()</definedName>
    <definedName name="__shared_1_0_281" localSheetId="3">#N/A</definedName>
    <definedName name="__shared_1_0_281">NA()</definedName>
    <definedName name="__shared_1_0_282" localSheetId="3">#N/A</definedName>
    <definedName name="__shared_1_0_282">NA()</definedName>
    <definedName name="__shared_1_0_283" localSheetId="3">#N/A</definedName>
    <definedName name="__shared_1_0_283">NA()</definedName>
    <definedName name="__shared_1_0_284" localSheetId="3">#N/A</definedName>
    <definedName name="__shared_1_0_284">NA()</definedName>
    <definedName name="__shared_1_0_285" localSheetId="3">#N/A</definedName>
    <definedName name="__shared_1_0_285">NA()</definedName>
    <definedName name="__shared_1_0_286" localSheetId="3">#N/A</definedName>
    <definedName name="__shared_1_0_286">NA()</definedName>
    <definedName name="__shared_1_0_287" localSheetId="3">#REF!</definedName>
    <definedName name="__shared_1_0_287">#N/A</definedName>
    <definedName name="__shared_1_0_288" localSheetId="3">#N/A</definedName>
    <definedName name="__shared_1_0_288">NA()</definedName>
    <definedName name="__shared_1_0_289" localSheetId="3">#N/A</definedName>
    <definedName name="__shared_1_0_289">NA()</definedName>
    <definedName name="__shared_1_0_29" localSheetId="3">#N/A</definedName>
    <definedName name="__shared_1_0_29">NA()</definedName>
    <definedName name="__shared_1_0_290" localSheetId="3">#N/A</definedName>
    <definedName name="__shared_1_0_290">NA()</definedName>
    <definedName name="__shared_1_0_291" localSheetId="3">#N/A</definedName>
    <definedName name="__shared_1_0_291">NA()</definedName>
    <definedName name="__shared_1_0_292" localSheetId="3">#N/A</definedName>
    <definedName name="__shared_1_0_292">NA()</definedName>
    <definedName name="__shared_1_0_293" localSheetId="3">#N/A</definedName>
    <definedName name="__shared_1_0_293">NA()</definedName>
    <definedName name="__shared_1_0_294" localSheetId="3">#N/A</definedName>
    <definedName name="__shared_1_0_294">NA()</definedName>
    <definedName name="__shared_1_0_295" localSheetId="3">#N/A</definedName>
    <definedName name="__shared_1_0_295">NA()</definedName>
    <definedName name="__shared_1_0_296" localSheetId="3">#N/A</definedName>
    <definedName name="__shared_1_0_296">NA()</definedName>
    <definedName name="__shared_1_0_297" localSheetId="3">#N/A</definedName>
    <definedName name="__shared_1_0_297">NA()</definedName>
    <definedName name="__shared_1_0_298" localSheetId="3">#REF!</definedName>
    <definedName name="__shared_1_0_298">#N/A</definedName>
    <definedName name="__shared_1_0_299" localSheetId="3">#N/A</definedName>
    <definedName name="__shared_1_0_299">NA()</definedName>
    <definedName name="__shared_1_0_3" localSheetId="3">#N/A</definedName>
    <definedName name="__shared_1_0_3">NA()</definedName>
    <definedName name="__shared_1_0_30" localSheetId="3">#N/A</definedName>
    <definedName name="__shared_1_0_30">NA()</definedName>
    <definedName name="__shared_1_0_300" localSheetId="3">#N/A</definedName>
    <definedName name="__shared_1_0_300">NA()</definedName>
    <definedName name="__shared_1_0_301" localSheetId="3">#N/A</definedName>
    <definedName name="__shared_1_0_301">NA()</definedName>
    <definedName name="__shared_1_0_302" localSheetId="3">#N/A</definedName>
    <definedName name="__shared_1_0_302">NA()</definedName>
    <definedName name="__shared_1_0_303" localSheetId="3">#N/A</definedName>
    <definedName name="__shared_1_0_303">NA()</definedName>
    <definedName name="__shared_1_0_304" localSheetId="3">#N/A</definedName>
    <definedName name="__shared_1_0_304">NA()</definedName>
    <definedName name="__shared_1_0_305" localSheetId="3">#N/A</definedName>
    <definedName name="__shared_1_0_305">NA()</definedName>
    <definedName name="__shared_1_0_306" localSheetId="3">#N/A</definedName>
    <definedName name="__shared_1_0_306">NA()</definedName>
    <definedName name="__shared_1_0_307" localSheetId="3">#N/A</definedName>
    <definedName name="__shared_1_0_307">NA()</definedName>
    <definedName name="__shared_1_0_308" localSheetId="3">#N/A</definedName>
    <definedName name="__shared_1_0_308">NA()</definedName>
    <definedName name="__shared_1_0_309" localSheetId="3">#REF!</definedName>
    <definedName name="__shared_1_0_309">#N/A</definedName>
    <definedName name="__shared_1_0_31" localSheetId="3">#N/A</definedName>
    <definedName name="__shared_1_0_31">NA()</definedName>
    <definedName name="__shared_1_0_310" localSheetId="3">#N/A</definedName>
    <definedName name="__shared_1_0_310">NA()</definedName>
    <definedName name="__shared_1_0_311" localSheetId="3">#N/A</definedName>
    <definedName name="__shared_1_0_311">NA()</definedName>
    <definedName name="__shared_1_0_312" localSheetId="3">#N/A</definedName>
    <definedName name="__shared_1_0_312">NA()</definedName>
    <definedName name="__shared_1_0_313" localSheetId="3">#N/A</definedName>
    <definedName name="__shared_1_0_313">NA()</definedName>
    <definedName name="__shared_1_0_314" localSheetId="3">#N/A</definedName>
    <definedName name="__shared_1_0_314">NA()</definedName>
    <definedName name="__shared_1_0_315" localSheetId="3">#N/A</definedName>
    <definedName name="__shared_1_0_315">NA()</definedName>
    <definedName name="__shared_1_0_316" localSheetId="3">#N/A</definedName>
    <definedName name="__shared_1_0_316">NA()</definedName>
    <definedName name="__shared_1_0_317" localSheetId="3">#N/A</definedName>
    <definedName name="__shared_1_0_317">NA()</definedName>
    <definedName name="__shared_1_0_318" localSheetId="3">#N/A</definedName>
    <definedName name="__shared_1_0_318">NA()</definedName>
    <definedName name="__shared_1_0_319" localSheetId="3">#N/A</definedName>
    <definedName name="__shared_1_0_319">NA()</definedName>
    <definedName name="__shared_1_0_32" localSheetId="3">#N/A</definedName>
    <definedName name="__shared_1_0_32">NA()</definedName>
    <definedName name="__shared_1_0_320" localSheetId="3">#REF!</definedName>
    <definedName name="__shared_1_0_320">#N/A</definedName>
    <definedName name="__shared_1_0_321" localSheetId="3">#N/A</definedName>
    <definedName name="__shared_1_0_321">NA()</definedName>
    <definedName name="__shared_1_0_322" localSheetId="3">#N/A</definedName>
    <definedName name="__shared_1_0_322">NA()</definedName>
    <definedName name="__shared_1_0_323" localSheetId="3">#N/A</definedName>
    <definedName name="__shared_1_0_323">NA()</definedName>
    <definedName name="__shared_1_0_324" localSheetId="3">#N/A</definedName>
    <definedName name="__shared_1_0_324">NA()</definedName>
    <definedName name="__shared_1_0_325" localSheetId="3">#N/A</definedName>
    <definedName name="__shared_1_0_325">NA()</definedName>
    <definedName name="__shared_1_0_326" localSheetId="3">#N/A</definedName>
    <definedName name="__shared_1_0_326">NA()</definedName>
    <definedName name="__shared_1_0_327" localSheetId="3">#N/A</definedName>
    <definedName name="__shared_1_0_327">NA()</definedName>
    <definedName name="__shared_1_0_328" localSheetId="3">#N/A</definedName>
    <definedName name="__shared_1_0_328">NA()</definedName>
    <definedName name="__shared_1_0_329" localSheetId="3">#N/A</definedName>
    <definedName name="__shared_1_0_329">NA()</definedName>
    <definedName name="__shared_1_0_33" localSheetId="3">#REF!</definedName>
    <definedName name="__shared_1_0_33">#N/A</definedName>
    <definedName name="__shared_1_0_330" localSheetId="3">#N/A</definedName>
    <definedName name="__shared_1_0_330">NA()</definedName>
    <definedName name="__shared_1_0_331" localSheetId="3">#REF!</definedName>
    <definedName name="__shared_1_0_331">#N/A</definedName>
    <definedName name="__shared_1_0_332" localSheetId="3">#N/A</definedName>
    <definedName name="__shared_1_0_332">NA()</definedName>
    <definedName name="__shared_1_0_333" localSheetId="3">#N/A</definedName>
    <definedName name="__shared_1_0_333">NA()</definedName>
    <definedName name="__shared_1_0_334" localSheetId="3">#N/A</definedName>
    <definedName name="__shared_1_0_334">NA()</definedName>
    <definedName name="__shared_1_0_335" localSheetId="3">#N/A</definedName>
    <definedName name="__shared_1_0_335">NA()</definedName>
    <definedName name="__shared_1_0_336" localSheetId="3">#N/A</definedName>
    <definedName name="__shared_1_0_336">NA()</definedName>
    <definedName name="__shared_1_0_337" localSheetId="3">#N/A</definedName>
    <definedName name="__shared_1_0_337">NA()</definedName>
    <definedName name="__shared_1_0_338" localSheetId="3">#N/A</definedName>
    <definedName name="__shared_1_0_338">NA()</definedName>
    <definedName name="__shared_1_0_339" localSheetId="3">#N/A</definedName>
    <definedName name="__shared_1_0_339">NA()</definedName>
    <definedName name="__shared_1_0_34" localSheetId="3">#N/A</definedName>
    <definedName name="__shared_1_0_34">NA()</definedName>
    <definedName name="__shared_1_0_340" localSheetId="3">#N/A</definedName>
    <definedName name="__shared_1_0_340">NA()</definedName>
    <definedName name="__shared_1_0_341" localSheetId="3">#N/A</definedName>
    <definedName name="__shared_1_0_341">NA()</definedName>
    <definedName name="__shared_1_0_342" localSheetId="3">#REF!</definedName>
    <definedName name="__shared_1_0_342">#N/A</definedName>
    <definedName name="__shared_1_0_343" localSheetId="3">#N/A</definedName>
    <definedName name="__shared_1_0_343">NA()</definedName>
    <definedName name="__shared_1_0_344" localSheetId="3">#N/A</definedName>
    <definedName name="__shared_1_0_344">NA()</definedName>
    <definedName name="__shared_1_0_345" localSheetId="3">#N/A</definedName>
    <definedName name="__shared_1_0_345">NA()</definedName>
    <definedName name="__shared_1_0_346" localSheetId="3">#N/A</definedName>
    <definedName name="__shared_1_0_346">NA()</definedName>
    <definedName name="__shared_1_0_347" localSheetId="3">#N/A</definedName>
    <definedName name="__shared_1_0_347">NA()</definedName>
    <definedName name="__shared_1_0_348" localSheetId="3">#N/A</definedName>
    <definedName name="__shared_1_0_348">NA()</definedName>
    <definedName name="__shared_1_0_349" localSheetId="3">#N/A</definedName>
    <definedName name="__shared_1_0_349">NA()</definedName>
    <definedName name="__shared_1_0_35" localSheetId="3">#N/A</definedName>
    <definedName name="__shared_1_0_35">NA()</definedName>
    <definedName name="__shared_1_0_350" localSheetId="3">#N/A</definedName>
    <definedName name="__shared_1_0_350">NA()</definedName>
    <definedName name="__shared_1_0_351" localSheetId="3">#N/A</definedName>
    <definedName name="__shared_1_0_351">NA()</definedName>
    <definedName name="__shared_1_0_352" localSheetId="3">#N/A</definedName>
    <definedName name="__shared_1_0_352">NA()</definedName>
    <definedName name="__shared_1_0_353" localSheetId="3">#REF!</definedName>
    <definedName name="__shared_1_0_353">#N/A</definedName>
    <definedName name="__shared_1_0_354" localSheetId="3">#N/A</definedName>
    <definedName name="__shared_1_0_354">NA()</definedName>
    <definedName name="__shared_1_0_355" localSheetId="3">#N/A</definedName>
    <definedName name="__shared_1_0_355">NA()</definedName>
    <definedName name="__shared_1_0_356" localSheetId="3">#N/A</definedName>
    <definedName name="__shared_1_0_356">NA()</definedName>
    <definedName name="__shared_1_0_357" localSheetId="3">#N/A</definedName>
    <definedName name="__shared_1_0_357">NA()</definedName>
    <definedName name="__shared_1_0_358" localSheetId="3">#N/A</definedName>
    <definedName name="__shared_1_0_358">NA()</definedName>
    <definedName name="__shared_1_0_359" localSheetId="3">#N/A</definedName>
    <definedName name="__shared_1_0_359">NA()</definedName>
    <definedName name="__shared_1_0_36" localSheetId="3">#N/A</definedName>
    <definedName name="__shared_1_0_36">NA()</definedName>
    <definedName name="__shared_1_0_360" localSheetId="3">#N/A</definedName>
    <definedName name="__shared_1_0_360">NA()</definedName>
    <definedName name="__shared_1_0_361" localSheetId="3">#N/A</definedName>
    <definedName name="__shared_1_0_361">NA()</definedName>
    <definedName name="__shared_1_0_362" localSheetId="3">#N/A</definedName>
    <definedName name="__shared_1_0_362">NA()</definedName>
    <definedName name="__shared_1_0_363" localSheetId="3">#N/A</definedName>
    <definedName name="__shared_1_0_363">NA()</definedName>
    <definedName name="__shared_1_0_364" localSheetId="3">#REF!</definedName>
    <definedName name="__shared_1_0_364">#N/A</definedName>
    <definedName name="__shared_1_0_365" localSheetId="3">#N/A</definedName>
    <definedName name="__shared_1_0_365">NA()</definedName>
    <definedName name="__shared_1_0_366" localSheetId="3">#N/A</definedName>
    <definedName name="__shared_1_0_366">NA()</definedName>
    <definedName name="__shared_1_0_367" localSheetId="3">#N/A</definedName>
    <definedName name="__shared_1_0_367">NA()</definedName>
    <definedName name="__shared_1_0_368" localSheetId="3">#N/A</definedName>
    <definedName name="__shared_1_0_368">NA()</definedName>
    <definedName name="__shared_1_0_369" localSheetId="3">#N/A</definedName>
    <definedName name="__shared_1_0_369">NA()</definedName>
    <definedName name="__shared_1_0_37" localSheetId="3">#N/A</definedName>
    <definedName name="__shared_1_0_37">NA()</definedName>
    <definedName name="__shared_1_0_370" localSheetId="3">#N/A</definedName>
    <definedName name="__shared_1_0_370">NA()</definedName>
    <definedName name="__shared_1_0_371" localSheetId="3">#N/A</definedName>
    <definedName name="__shared_1_0_371">NA()</definedName>
    <definedName name="__shared_1_0_372" localSheetId="3">#N/A</definedName>
    <definedName name="__shared_1_0_372">NA()</definedName>
    <definedName name="__shared_1_0_373" localSheetId="3">#N/A</definedName>
    <definedName name="__shared_1_0_373">NA()</definedName>
    <definedName name="__shared_1_0_374" localSheetId="3">#N/A</definedName>
    <definedName name="__shared_1_0_374">NA()</definedName>
    <definedName name="__shared_1_0_375" localSheetId="3">#REF!</definedName>
    <definedName name="__shared_1_0_375">#N/A</definedName>
    <definedName name="__shared_1_0_376" localSheetId="3">#N/A</definedName>
    <definedName name="__shared_1_0_376">NA()</definedName>
    <definedName name="__shared_1_0_377" localSheetId="3">#N/A</definedName>
    <definedName name="__shared_1_0_377">NA()</definedName>
    <definedName name="__shared_1_0_378" localSheetId="3">#N/A</definedName>
    <definedName name="__shared_1_0_378">NA()</definedName>
    <definedName name="__shared_1_0_379" localSheetId="3">#N/A</definedName>
    <definedName name="__shared_1_0_379">NA()</definedName>
    <definedName name="__shared_1_0_38" localSheetId="3">#N/A</definedName>
    <definedName name="__shared_1_0_38">NA()</definedName>
    <definedName name="__shared_1_0_380" localSheetId="3">#N/A</definedName>
    <definedName name="__shared_1_0_380">NA()</definedName>
    <definedName name="__shared_1_0_381" localSheetId="3">#N/A</definedName>
    <definedName name="__shared_1_0_381">NA()</definedName>
    <definedName name="__shared_1_0_382" localSheetId="3">#N/A</definedName>
    <definedName name="__shared_1_0_382">NA()</definedName>
    <definedName name="__shared_1_0_383" localSheetId="3">#N/A</definedName>
    <definedName name="__shared_1_0_383">NA()</definedName>
    <definedName name="__shared_1_0_384" localSheetId="3">#N/A</definedName>
    <definedName name="__shared_1_0_384">NA()</definedName>
    <definedName name="__shared_1_0_385" localSheetId="3">#N/A</definedName>
    <definedName name="__shared_1_0_385">NA()</definedName>
    <definedName name="__shared_1_0_386" localSheetId="3">#REF!</definedName>
    <definedName name="__shared_1_0_386">#N/A</definedName>
    <definedName name="__shared_1_0_387" localSheetId="3">#N/A</definedName>
    <definedName name="__shared_1_0_387">NA()</definedName>
    <definedName name="__shared_1_0_388" localSheetId="3">#N/A</definedName>
    <definedName name="__shared_1_0_388">NA()</definedName>
    <definedName name="__shared_1_0_389" localSheetId="3">#N/A</definedName>
    <definedName name="__shared_1_0_389">NA()</definedName>
    <definedName name="__shared_1_0_39" localSheetId="3">#N/A</definedName>
    <definedName name="__shared_1_0_39">NA()</definedName>
    <definedName name="__shared_1_0_390" localSheetId="3">#N/A</definedName>
    <definedName name="__shared_1_0_390">NA()</definedName>
    <definedName name="__shared_1_0_391" localSheetId="3">#N/A</definedName>
    <definedName name="__shared_1_0_391">NA()</definedName>
    <definedName name="__shared_1_0_392" localSheetId="3">#N/A</definedName>
    <definedName name="__shared_1_0_392">NA()</definedName>
    <definedName name="__shared_1_0_393" localSheetId="3">#N/A</definedName>
    <definedName name="__shared_1_0_393">NA()</definedName>
    <definedName name="__shared_1_0_394" localSheetId="3">#N/A</definedName>
    <definedName name="__shared_1_0_394">NA()</definedName>
    <definedName name="__shared_1_0_395" localSheetId="3">#N/A</definedName>
    <definedName name="__shared_1_0_395">NA()</definedName>
    <definedName name="__shared_1_0_396" localSheetId="3">#N/A</definedName>
    <definedName name="__shared_1_0_396">NA()</definedName>
    <definedName name="__shared_1_0_397" localSheetId="3">#REF!</definedName>
    <definedName name="__shared_1_0_397">#N/A</definedName>
    <definedName name="__shared_1_0_398" localSheetId="3">#N/A</definedName>
    <definedName name="__shared_1_0_398">NA()</definedName>
    <definedName name="__shared_1_0_399" localSheetId="3">#N/A</definedName>
    <definedName name="__shared_1_0_399">NA()</definedName>
    <definedName name="__shared_1_0_4" localSheetId="3">#N/A</definedName>
    <definedName name="__shared_1_0_4">NA()</definedName>
    <definedName name="__shared_1_0_40" localSheetId="3">#N/A</definedName>
    <definedName name="__shared_1_0_40">NA()</definedName>
    <definedName name="__shared_1_0_400" localSheetId="3">#N/A</definedName>
    <definedName name="__shared_1_0_400">NA()</definedName>
    <definedName name="__shared_1_0_401" localSheetId="3">#N/A</definedName>
    <definedName name="__shared_1_0_401">NA()</definedName>
    <definedName name="__shared_1_0_402" localSheetId="3">#N/A</definedName>
    <definedName name="__shared_1_0_402">NA()</definedName>
    <definedName name="__shared_1_0_403" localSheetId="3">#N/A</definedName>
    <definedName name="__shared_1_0_403">NA()</definedName>
    <definedName name="__shared_1_0_404" localSheetId="3">#N/A</definedName>
    <definedName name="__shared_1_0_404">NA()</definedName>
    <definedName name="__shared_1_0_405" localSheetId="3">#N/A</definedName>
    <definedName name="__shared_1_0_405">NA()</definedName>
    <definedName name="__shared_1_0_406" localSheetId="3">#N/A</definedName>
    <definedName name="__shared_1_0_406">NA()</definedName>
    <definedName name="__shared_1_0_407" localSheetId="3">#N/A</definedName>
    <definedName name="__shared_1_0_407">NA()</definedName>
    <definedName name="__shared_1_0_408" localSheetId="3">#REF!</definedName>
    <definedName name="__shared_1_0_408">#N/A</definedName>
    <definedName name="__shared_1_0_409" localSheetId="3">#N/A</definedName>
    <definedName name="__shared_1_0_409">NA()</definedName>
    <definedName name="__shared_1_0_41" localSheetId="3">#N/A</definedName>
    <definedName name="__shared_1_0_41">NA()</definedName>
    <definedName name="__shared_1_0_410" localSheetId="3">#N/A</definedName>
    <definedName name="__shared_1_0_410">NA()</definedName>
    <definedName name="__shared_1_0_411" localSheetId="3">#N/A</definedName>
    <definedName name="__shared_1_0_411">NA()</definedName>
    <definedName name="__shared_1_0_412" localSheetId="3">#N/A</definedName>
    <definedName name="__shared_1_0_412">NA()</definedName>
    <definedName name="__shared_1_0_413" localSheetId="3">#N/A</definedName>
    <definedName name="__shared_1_0_413">NA()</definedName>
    <definedName name="__shared_1_0_414" localSheetId="3">#N/A</definedName>
    <definedName name="__shared_1_0_414">NA()</definedName>
    <definedName name="__shared_1_0_415" localSheetId="3">#N/A</definedName>
    <definedName name="__shared_1_0_415">NA()</definedName>
    <definedName name="__shared_1_0_416" localSheetId="3">#N/A</definedName>
    <definedName name="__shared_1_0_416">NA()</definedName>
    <definedName name="__shared_1_0_417" localSheetId="3">#N/A</definedName>
    <definedName name="__shared_1_0_417">NA()</definedName>
    <definedName name="__shared_1_0_418" localSheetId="3">#N/A</definedName>
    <definedName name="__shared_1_0_418">NA()</definedName>
    <definedName name="__shared_1_0_419" localSheetId="3">#REF!</definedName>
    <definedName name="__shared_1_0_419">#N/A</definedName>
    <definedName name="__shared_1_0_42" localSheetId="3">#N/A</definedName>
    <definedName name="__shared_1_0_42">NA()</definedName>
    <definedName name="__shared_1_0_420" localSheetId="3">#N/A</definedName>
    <definedName name="__shared_1_0_420">NA()</definedName>
    <definedName name="__shared_1_0_421" localSheetId="3">#N/A</definedName>
    <definedName name="__shared_1_0_421">NA()</definedName>
    <definedName name="__shared_1_0_422" localSheetId="3">#N/A</definedName>
    <definedName name="__shared_1_0_422">NA()</definedName>
    <definedName name="__shared_1_0_423" localSheetId="3">#N/A</definedName>
    <definedName name="__shared_1_0_423">NA()</definedName>
    <definedName name="__shared_1_0_424" localSheetId="3">#N/A</definedName>
    <definedName name="__shared_1_0_424">NA()</definedName>
    <definedName name="__shared_1_0_425" localSheetId="3">#N/A</definedName>
    <definedName name="__shared_1_0_425">NA()</definedName>
    <definedName name="__shared_1_0_426" localSheetId="3">#N/A</definedName>
    <definedName name="__shared_1_0_426">NA()</definedName>
    <definedName name="__shared_1_0_427" localSheetId="3">#N/A</definedName>
    <definedName name="__shared_1_0_427">NA()</definedName>
    <definedName name="__shared_1_0_428" localSheetId="3">#N/A</definedName>
    <definedName name="__shared_1_0_428">NA()</definedName>
    <definedName name="__shared_1_0_429" localSheetId="3">#N/A</definedName>
    <definedName name="__shared_1_0_429">NA()</definedName>
    <definedName name="__shared_1_0_43" localSheetId="3">#N/A</definedName>
    <definedName name="__shared_1_0_43">NA()</definedName>
    <definedName name="__shared_1_0_430" localSheetId="3">#REF!</definedName>
    <definedName name="__shared_1_0_430">#N/A</definedName>
    <definedName name="__shared_1_0_431" localSheetId="3">#N/A</definedName>
    <definedName name="__shared_1_0_431">NA()</definedName>
    <definedName name="__shared_1_0_432" localSheetId="3">#N/A</definedName>
    <definedName name="__shared_1_0_432">NA()</definedName>
    <definedName name="__shared_1_0_433" localSheetId="3">#N/A</definedName>
    <definedName name="__shared_1_0_433">NA()</definedName>
    <definedName name="__shared_1_0_434" localSheetId="3">#N/A</definedName>
    <definedName name="__shared_1_0_434">NA()</definedName>
    <definedName name="__shared_1_0_435" localSheetId="3">#N/A</definedName>
    <definedName name="__shared_1_0_435">NA()</definedName>
    <definedName name="__shared_1_0_436" localSheetId="3">#N/A</definedName>
    <definedName name="__shared_1_0_436">NA()</definedName>
    <definedName name="__shared_1_0_437" localSheetId="3">#N/A</definedName>
    <definedName name="__shared_1_0_437">NA()</definedName>
    <definedName name="__shared_1_0_438" localSheetId="3">#N/A</definedName>
    <definedName name="__shared_1_0_438">NA()</definedName>
    <definedName name="__shared_1_0_439" localSheetId="3">#N/A</definedName>
    <definedName name="__shared_1_0_439">NA()</definedName>
    <definedName name="__shared_1_0_44" localSheetId="3">#REF!</definedName>
    <definedName name="__shared_1_0_44">#N/A</definedName>
    <definedName name="__shared_1_0_440" localSheetId="3">#N/A</definedName>
    <definedName name="__shared_1_0_440">NA()</definedName>
    <definedName name="__shared_1_0_441" localSheetId="3">#REF!</definedName>
    <definedName name="__shared_1_0_441">#N/A</definedName>
    <definedName name="__shared_1_0_442" localSheetId="3">#N/A</definedName>
    <definedName name="__shared_1_0_442">NA()</definedName>
    <definedName name="__shared_1_0_443" localSheetId="3">#N/A</definedName>
    <definedName name="__shared_1_0_443">NA()</definedName>
    <definedName name="__shared_1_0_444" localSheetId="3">#N/A</definedName>
    <definedName name="__shared_1_0_444">NA()</definedName>
    <definedName name="__shared_1_0_445" localSheetId="3">#N/A</definedName>
    <definedName name="__shared_1_0_445">NA()</definedName>
    <definedName name="__shared_1_0_446" localSheetId="3">#N/A</definedName>
    <definedName name="__shared_1_0_446">NA()</definedName>
    <definedName name="__shared_1_0_447" localSheetId="3">#N/A</definedName>
    <definedName name="__shared_1_0_447">NA()</definedName>
    <definedName name="__shared_1_0_448" localSheetId="3">#N/A</definedName>
    <definedName name="__shared_1_0_448">NA()</definedName>
    <definedName name="__shared_1_0_449" localSheetId="3">#N/A</definedName>
    <definedName name="__shared_1_0_449">NA()</definedName>
    <definedName name="__shared_1_0_45" localSheetId="3">#N/A</definedName>
    <definedName name="__shared_1_0_45">NA()</definedName>
    <definedName name="__shared_1_0_450" localSheetId="3">#N/A</definedName>
    <definedName name="__shared_1_0_450">NA()</definedName>
    <definedName name="__shared_1_0_451" localSheetId="3">#N/A</definedName>
    <definedName name="__shared_1_0_451">NA()</definedName>
    <definedName name="__shared_1_0_452" localSheetId="3">#N/A</definedName>
    <definedName name="__shared_1_0_452">NA()</definedName>
    <definedName name="__shared_1_0_453" localSheetId="3">#N/A</definedName>
    <definedName name="__shared_1_0_453">NA()</definedName>
    <definedName name="__shared_1_0_454" localSheetId="3">#REF!</definedName>
    <definedName name="__shared_1_0_454">#N/A</definedName>
    <definedName name="__shared_1_0_455" localSheetId="3">#N/A</definedName>
    <definedName name="__shared_1_0_455">NA()</definedName>
    <definedName name="__shared_1_0_456" localSheetId="3">#N/A</definedName>
    <definedName name="__shared_1_0_456">NA()</definedName>
    <definedName name="__shared_1_0_457" localSheetId="3">#N/A</definedName>
    <definedName name="__shared_1_0_457">NA()</definedName>
    <definedName name="__shared_1_0_458" localSheetId="3">#N/A</definedName>
    <definedName name="__shared_1_0_458">NA()</definedName>
    <definedName name="__shared_1_0_459" localSheetId="3">#N/A</definedName>
    <definedName name="__shared_1_0_459">NA()</definedName>
    <definedName name="__shared_1_0_46" localSheetId="3">#N/A</definedName>
    <definedName name="__shared_1_0_46">NA()</definedName>
    <definedName name="__shared_1_0_460" localSheetId="3">#N/A</definedName>
    <definedName name="__shared_1_0_460">NA()</definedName>
    <definedName name="__shared_1_0_461" localSheetId="3">#N/A</definedName>
    <definedName name="__shared_1_0_461">NA()</definedName>
    <definedName name="__shared_1_0_462" localSheetId="3">#N/A</definedName>
    <definedName name="__shared_1_0_462">NA()</definedName>
    <definedName name="__shared_1_0_463" localSheetId="3">#N/A</definedName>
    <definedName name="__shared_1_0_463">NA()</definedName>
    <definedName name="__shared_1_0_464" localSheetId="3">#N/A</definedName>
    <definedName name="__shared_1_0_464">NA()</definedName>
    <definedName name="__shared_1_0_465" localSheetId="3">#REF!</definedName>
    <definedName name="__shared_1_0_465">#N/A</definedName>
    <definedName name="__shared_1_0_466" localSheetId="3">#N/A</definedName>
    <definedName name="__shared_1_0_466">NA()</definedName>
    <definedName name="__shared_1_0_467" localSheetId="3">#N/A</definedName>
    <definedName name="__shared_1_0_467">NA()</definedName>
    <definedName name="__shared_1_0_468" localSheetId="3">#N/A</definedName>
    <definedName name="__shared_1_0_468">NA()</definedName>
    <definedName name="__shared_1_0_469" localSheetId="3">#N/A</definedName>
    <definedName name="__shared_1_0_469">NA()</definedName>
    <definedName name="__shared_1_0_47" localSheetId="3">#N/A</definedName>
    <definedName name="__shared_1_0_47">NA()</definedName>
    <definedName name="__shared_1_0_470" localSheetId="3">#N/A</definedName>
    <definedName name="__shared_1_0_470">NA()</definedName>
    <definedName name="__shared_1_0_471" localSheetId="3">#N/A</definedName>
    <definedName name="__shared_1_0_471">NA()</definedName>
    <definedName name="__shared_1_0_472" localSheetId="3">#N/A</definedName>
    <definedName name="__shared_1_0_472">NA()</definedName>
    <definedName name="__shared_1_0_473" localSheetId="3">#N/A</definedName>
    <definedName name="__shared_1_0_473">NA()</definedName>
    <definedName name="__shared_1_0_474" localSheetId="3">#N/A</definedName>
    <definedName name="__shared_1_0_474">NA()</definedName>
    <definedName name="__shared_1_0_475" localSheetId="3">#N/A</definedName>
    <definedName name="__shared_1_0_475">NA()</definedName>
    <definedName name="__shared_1_0_476" localSheetId="3">#N/A</definedName>
    <definedName name="__shared_1_0_476">NA()</definedName>
    <definedName name="__shared_1_0_477" localSheetId="3">#REF!</definedName>
    <definedName name="__shared_1_0_477">#N/A</definedName>
    <definedName name="__shared_1_0_478" localSheetId="3">#N/A</definedName>
    <definedName name="__shared_1_0_478">NA()</definedName>
    <definedName name="__shared_1_0_479" localSheetId="3">#N/A</definedName>
    <definedName name="__shared_1_0_479">NA()</definedName>
    <definedName name="__shared_1_0_48" localSheetId="3">#N/A</definedName>
    <definedName name="__shared_1_0_48">NA()</definedName>
    <definedName name="__shared_1_0_480" localSheetId="3">#N/A</definedName>
    <definedName name="__shared_1_0_480">NA()</definedName>
    <definedName name="__shared_1_0_481" localSheetId="3">#N/A</definedName>
    <definedName name="__shared_1_0_481">NA()</definedName>
    <definedName name="__shared_1_0_482" localSheetId="3">#N/A</definedName>
    <definedName name="__shared_1_0_482">NA()</definedName>
    <definedName name="__shared_1_0_483" localSheetId="3">#N/A</definedName>
    <definedName name="__shared_1_0_483">NA()</definedName>
    <definedName name="__shared_1_0_484" localSheetId="3">#N/A</definedName>
    <definedName name="__shared_1_0_484">NA()</definedName>
    <definedName name="__shared_1_0_485" localSheetId="3">#N/A</definedName>
    <definedName name="__shared_1_0_485">NA()</definedName>
    <definedName name="__shared_1_0_486" localSheetId="3">#N/A</definedName>
    <definedName name="__shared_1_0_486">NA()</definedName>
    <definedName name="__shared_1_0_487" localSheetId="3">#N/A</definedName>
    <definedName name="__shared_1_0_487">NA()</definedName>
    <definedName name="__shared_1_0_488" localSheetId="3">#REF!</definedName>
    <definedName name="__shared_1_0_488">#N/A</definedName>
    <definedName name="__shared_1_0_489" localSheetId="3">#N/A</definedName>
    <definedName name="__shared_1_0_489">NA()</definedName>
    <definedName name="__shared_1_0_49" localSheetId="3">#N/A</definedName>
    <definedName name="__shared_1_0_49">NA()</definedName>
    <definedName name="__shared_1_0_490" localSheetId="3">#N/A</definedName>
    <definedName name="__shared_1_0_490">NA()</definedName>
    <definedName name="__shared_1_0_491" localSheetId="3">#N/A</definedName>
    <definedName name="__shared_1_0_491">NA()</definedName>
    <definedName name="__shared_1_0_492" localSheetId="3">#N/A</definedName>
    <definedName name="__shared_1_0_492">NA()</definedName>
    <definedName name="__shared_1_0_493" localSheetId="3">#N/A</definedName>
    <definedName name="__shared_1_0_493">NA()</definedName>
    <definedName name="__shared_1_0_494" localSheetId="3">#N/A</definedName>
    <definedName name="__shared_1_0_494">NA()</definedName>
    <definedName name="__shared_1_0_495" localSheetId="3">#N/A</definedName>
    <definedName name="__shared_1_0_495">NA()</definedName>
    <definedName name="__shared_1_0_496" localSheetId="3">#N/A</definedName>
    <definedName name="__shared_1_0_496">NA()</definedName>
    <definedName name="__shared_1_0_497" localSheetId="3">#N/A</definedName>
    <definedName name="__shared_1_0_497">NA()</definedName>
    <definedName name="__shared_1_0_498" localSheetId="3">#N/A</definedName>
    <definedName name="__shared_1_0_498">NA()</definedName>
    <definedName name="__shared_1_0_5" localSheetId="3">#N/A</definedName>
    <definedName name="__shared_1_0_5">NA()</definedName>
    <definedName name="__shared_1_0_50" localSheetId="3">#N/A</definedName>
    <definedName name="__shared_1_0_50">NA()</definedName>
    <definedName name="__shared_1_0_51" localSheetId="3">#N/A</definedName>
    <definedName name="__shared_1_0_51">NA()</definedName>
    <definedName name="__shared_1_0_52" localSheetId="3">#N/A</definedName>
    <definedName name="__shared_1_0_52">NA()</definedName>
    <definedName name="__shared_1_0_53" localSheetId="3">#N/A</definedName>
    <definedName name="__shared_1_0_53">NA()</definedName>
    <definedName name="__shared_1_0_54" localSheetId="3">#N/A</definedName>
    <definedName name="__shared_1_0_54">NA()</definedName>
    <definedName name="__shared_1_0_55" localSheetId="3">#REF!</definedName>
    <definedName name="__shared_1_0_55">#N/A</definedName>
    <definedName name="__shared_1_0_56" localSheetId="3">#N/A</definedName>
    <definedName name="__shared_1_0_56">NA()</definedName>
    <definedName name="__shared_1_0_57" localSheetId="3">#N/A</definedName>
    <definedName name="__shared_1_0_57">NA()</definedName>
    <definedName name="__shared_1_0_58" localSheetId="3">#N/A</definedName>
    <definedName name="__shared_1_0_58">NA()</definedName>
    <definedName name="__shared_1_0_59" localSheetId="3">#N/A</definedName>
    <definedName name="__shared_1_0_59">NA()</definedName>
    <definedName name="__shared_1_0_6" localSheetId="3">#N/A</definedName>
    <definedName name="__shared_1_0_6">NA()</definedName>
    <definedName name="__shared_1_0_60" localSheetId="3">#N/A</definedName>
    <definedName name="__shared_1_0_60">NA()</definedName>
    <definedName name="__shared_1_0_61" localSheetId="3">#N/A</definedName>
    <definedName name="__shared_1_0_61">NA()</definedName>
    <definedName name="__shared_1_0_62" localSheetId="3">#N/A</definedName>
    <definedName name="__shared_1_0_62">NA()</definedName>
    <definedName name="__shared_1_0_63" localSheetId="3">#N/A</definedName>
    <definedName name="__shared_1_0_63">NA()</definedName>
    <definedName name="__shared_1_0_64" localSheetId="3">#N/A</definedName>
    <definedName name="__shared_1_0_64">NA()</definedName>
    <definedName name="__shared_1_0_65" localSheetId="3">#N/A</definedName>
    <definedName name="__shared_1_0_65">NA()</definedName>
    <definedName name="__shared_1_0_66" localSheetId="3">#REF!</definedName>
    <definedName name="__shared_1_0_66">#N/A</definedName>
    <definedName name="__shared_1_0_67" localSheetId="3">#N/A</definedName>
    <definedName name="__shared_1_0_67">NA()</definedName>
    <definedName name="__shared_1_0_68" localSheetId="3">#N/A</definedName>
    <definedName name="__shared_1_0_68">NA()</definedName>
    <definedName name="__shared_1_0_69" localSheetId="3">#N/A</definedName>
    <definedName name="__shared_1_0_69">NA()</definedName>
    <definedName name="__shared_1_0_7" localSheetId="3">#N/A</definedName>
    <definedName name="__shared_1_0_7">NA()</definedName>
    <definedName name="__shared_1_0_70" localSheetId="3">#N/A</definedName>
    <definedName name="__shared_1_0_70">NA()</definedName>
    <definedName name="__shared_1_0_71" localSheetId="3">#N/A</definedName>
    <definedName name="__shared_1_0_71">NA()</definedName>
    <definedName name="__shared_1_0_72" localSheetId="3">#N/A</definedName>
    <definedName name="__shared_1_0_72">NA()</definedName>
    <definedName name="__shared_1_0_73" localSheetId="3">#N/A</definedName>
    <definedName name="__shared_1_0_73">NA()</definedName>
    <definedName name="__shared_1_0_74" localSheetId="3">#N/A</definedName>
    <definedName name="__shared_1_0_74">NA()</definedName>
    <definedName name="__shared_1_0_75" localSheetId="3">#N/A</definedName>
    <definedName name="__shared_1_0_75">NA()</definedName>
    <definedName name="__shared_1_0_76" localSheetId="3">#N/A</definedName>
    <definedName name="__shared_1_0_76">NA()</definedName>
    <definedName name="__shared_1_0_77" localSheetId="3">#N/A</definedName>
    <definedName name="__shared_1_0_77">NA()</definedName>
    <definedName name="__shared_1_0_78" localSheetId="3">#REF!</definedName>
    <definedName name="__shared_1_0_78">#N/A</definedName>
    <definedName name="__shared_1_0_79" localSheetId="3">#N/A</definedName>
    <definedName name="__shared_1_0_79">NA()</definedName>
    <definedName name="__shared_1_0_8" localSheetId="3">#N/A</definedName>
    <definedName name="__shared_1_0_8">NA()</definedName>
    <definedName name="__shared_1_0_80" localSheetId="3">#N/A</definedName>
    <definedName name="__shared_1_0_80">NA()</definedName>
    <definedName name="__shared_1_0_81" localSheetId="3">#N/A</definedName>
    <definedName name="__shared_1_0_81">NA()</definedName>
    <definedName name="__shared_1_0_82" localSheetId="3">#N/A</definedName>
    <definedName name="__shared_1_0_82">NA()</definedName>
    <definedName name="__shared_1_0_83" localSheetId="3">#N/A</definedName>
    <definedName name="__shared_1_0_83">NA()</definedName>
    <definedName name="__shared_1_0_84" localSheetId="3">#N/A</definedName>
    <definedName name="__shared_1_0_84">NA()</definedName>
    <definedName name="__shared_1_0_85" localSheetId="3">#N/A</definedName>
    <definedName name="__shared_1_0_85">NA()</definedName>
    <definedName name="__shared_1_0_86" localSheetId="3">#N/A</definedName>
    <definedName name="__shared_1_0_86">NA()</definedName>
    <definedName name="__shared_1_0_87" localSheetId="3">#N/A</definedName>
    <definedName name="__shared_1_0_87">NA()</definedName>
    <definedName name="__shared_1_0_88" localSheetId="3">#N/A</definedName>
    <definedName name="__shared_1_0_88">NA()</definedName>
    <definedName name="__shared_1_0_89" localSheetId="3">#N/A</definedName>
    <definedName name="__shared_1_0_89">NA()</definedName>
    <definedName name="__shared_1_0_9" localSheetId="3">#N/A</definedName>
    <definedName name="__shared_1_0_9">NA()</definedName>
    <definedName name="__shared_1_0_90" localSheetId="3">#N/A</definedName>
    <definedName name="__shared_1_0_90">NA()</definedName>
    <definedName name="__shared_1_0_91" localSheetId="3">#N/A</definedName>
    <definedName name="__shared_1_0_91">NA()</definedName>
    <definedName name="__shared_1_0_92" localSheetId="3">#REF!</definedName>
    <definedName name="__shared_1_0_92">#N/A</definedName>
    <definedName name="__shared_1_0_93" localSheetId="3">#N/A</definedName>
    <definedName name="__shared_1_0_93">NA()</definedName>
    <definedName name="__shared_1_0_94" localSheetId="3">#N/A</definedName>
    <definedName name="__shared_1_0_94">NA()</definedName>
    <definedName name="__shared_1_0_95" localSheetId="3">#N/A</definedName>
    <definedName name="__shared_1_0_95">NA()</definedName>
    <definedName name="__shared_1_0_96" localSheetId="3">#N/A</definedName>
    <definedName name="__shared_1_0_96">NA()</definedName>
    <definedName name="__shared_1_0_97" localSheetId="3">#N/A</definedName>
    <definedName name="__shared_1_0_97">NA()</definedName>
    <definedName name="__shared_1_0_98" localSheetId="3">#N/A</definedName>
    <definedName name="__shared_1_0_98">NA()</definedName>
    <definedName name="__shared_1_0_99" localSheetId="3">#N/A</definedName>
    <definedName name="__shared_1_0_99">NA()</definedName>
    <definedName name="__shared_2_0_0" localSheetId="3">#N/A</definedName>
    <definedName name="__shared_2_0_0">NA()</definedName>
    <definedName name="__shared_2_0_1" localSheetId="3">#N/A</definedName>
    <definedName name="__shared_2_0_1">NA()</definedName>
    <definedName name="__shared_2_0_2" localSheetId="3">#N/A</definedName>
    <definedName name="__shared_2_0_2">NA()</definedName>
    <definedName name="__shared_2_0_3" localSheetId="3">#N/A</definedName>
    <definedName name="__shared_2_0_3">NA()</definedName>
    <definedName name="__shared_2_0_4" localSheetId="3">#N/A</definedName>
    <definedName name="__shared_2_0_4">NA()</definedName>
    <definedName name="__xlnm.Print_Area" localSheetId="3">'Maria Nazareth'!$A$1:$H$128</definedName>
    <definedName name="__xlnm.Print_Titles" localSheetId="3">'Maria Nazareth'!$1:$13</definedName>
    <definedName name="__xlnm_Print_Area" localSheetId="2">'Amália Malheiro'!$A$1:$H$87</definedName>
    <definedName name="__xlnm_Print_Titles" localSheetId="2">'Amália Malheiro'!$1:$10</definedName>
    <definedName name="_xlnm.Print_Area" localSheetId="2">'Amália Malheiro'!$A$1:$H$100</definedName>
    <definedName name="_xlnm.Print_Area" localSheetId="13">CRONOGR!$A$1:$AI$57</definedName>
    <definedName name="_xlnm.Print_Area" localSheetId="4">'Geraldo Rocha'!$A$1:$H$98</definedName>
    <definedName name="_xlnm.Print_Area" localSheetId="6">'Jorge Fernandes'!$A$1:$H$99</definedName>
    <definedName name="_xlnm.Print_Area" localSheetId="7">'José Levy'!$A$1:$H$132</definedName>
    <definedName name="_xlnm.Print_Area" localSheetId="10">'Leonor Marcicano'!$A$1:$H$129</definedName>
    <definedName name="_xlnm.Print_Area" localSheetId="8">'Lilia Inez'!$A$1:$H$61</definedName>
    <definedName name="_xlnm.Print_Area" localSheetId="3">'Maria Nazareth'!$A$1:$H$138</definedName>
    <definedName name="_xlnm.Print_Area" localSheetId="5">'Maria Pagotto'!$A$1:$I$118</definedName>
    <definedName name="_xlnm.Print_Area" localSheetId="12">'Maria Peruchi'!$A$1:$H$74</definedName>
    <definedName name="_xlnm.Print_Area" localSheetId="11">'Martha Salibe'!$A$1:$H$108</definedName>
    <definedName name="_xlnm.Print_Area" localSheetId="0">'PLANILHA BASE'!$A$1:$Q$165</definedName>
    <definedName name="_xlnm.Print_Area" localSheetId="9">Uarde!$A$1:$H$99</definedName>
    <definedName name="Cronograma1" localSheetId="3">#N/A</definedName>
    <definedName name="Cronograma1">NA()</definedName>
    <definedName name="Fl_01" localSheetId="3">#N/A</definedName>
    <definedName name="Fl_01">NA()</definedName>
    <definedName name="pla" localSheetId="3">#N/A</definedName>
    <definedName name="pla">NA()</definedName>
    <definedName name="planilha" localSheetId="3">#N/A</definedName>
    <definedName name="planilha">NA()</definedName>
    <definedName name="SHARED_FORMULA_10_112_10_112_0">#REF!</definedName>
    <definedName name="SHARED_FORMULA_10_137_10_137_0">#REF!</definedName>
    <definedName name="SHARED_FORMULA_10_80_10_80_0">#REF!</definedName>
    <definedName name="SHARED_FORMULA_11_112_11_112_0">#REF!*#REF!</definedName>
    <definedName name="SHARED_FORMULA_11_137_11_137_0">#REF!*#REF!</definedName>
    <definedName name="SHARED_FORMULA_11_80_11_80_0">#REF!*#REF!</definedName>
    <definedName name="SHARED_FORMULA_12_112_12_112_0">#REF!*#REF!</definedName>
    <definedName name="SHARED_FORMULA_12_137_12_137_0">#REF!*#REF!</definedName>
    <definedName name="SHARED_FORMULA_12_80_12_80_0">#REF!*#REF!</definedName>
    <definedName name="SHARED_FORMULA_13_112_13_112_0">#REF!*#REF!</definedName>
    <definedName name="SHARED_FORMULA_13_137_13_137_0">#REF!*#REF!</definedName>
    <definedName name="SHARED_FORMULA_13_80_13_80_0">#REF!*#REF!</definedName>
    <definedName name="SHARED_FORMULA_14_112_14_112_0">#REF!*#REF!</definedName>
    <definedName name="SHARED_FORMULA_14_137_14_137_0">#REF!*#REF!</definedName>
    <definedName name="SHARED_FORMULA_14_80_14_80_0">#REF!*#REF!</definedName>
    <definedName name="SHARED_FORMULA_15_112_15_112_0">(((#REF!+#REF!+#REF!)*(1+#REF!))*(1+#REF!))</definedName>
    <definedName name="SHARED_FORMULA_15_137_15_137_0">(((#REF!+#REF!+#REF!)*(1+#REF!))*(1+#REF!))</definedName>
    <definedName name="SHARED_FORMULA_15_80_15_80_0">(((#REF!+#REF!+#REF!)*(1+#REF!))*(1+#REF!))</definedName>
    <definedName name="SHARED_FORMULA_16_112_16_112_0">(((#REF!+#REF!+#REF!)*(1+#REF!))*(1+#REF!))</definedName>
    <definedName name="SHARED_FORMULA_16_137_16_137_0">(((#REF!+#REF!+#REF!)*(1+#REF!))*(1+#REF!))</definedName>
    <definedName name="SHARED_FORMULA_16_80_16_80_0">(((#REF!+#REF!+#REF!)*(1+#REF!))*(1+#REF!))</definedName>
    <definedName name="SHARED_FORMULA_17_112_17_112_0">#REF!+#REF!</definedName>
    <definedName name="SHARED_FORMULA_17_137_17_137_0">#REF!+#REF!</definedName>
    <definedName name="SHARED_FORMULA_17_80_17_80_0">#REF!+#REF!</definedName>
    <definedName name="SHARED_FORMULA_18_112_18_112_0">#REF!*#REF!</definedName>
    <definedName name="SHARED_FORMULA_18_137_18_137_0">#REF!*#REF!</definedName>
    <definedName name="SHARED_FORMULA_18_80_18_80_0">#REF!*#REF!</definedName>
    <definedName name="SHARED_FORMULA_19_112_19_112_0">#REF!*#REF!</definedName>
    <definedName name="SHARED_FORMULA_19_137_19_137_0">#REF!*#REF!</definedName>
    <definedName name="SHARED_FORMULA_19_80_19_80_0">#REF!*#REF!</definedName>
    <definedName name="SHARED_FORMULA_20_112_20_112_0">#REF!+#REF!</definedName>
    <definedName name="SHARED_FORMULA_20_137_20_137_0">#REF!+#REF!</definedName>
    <definedName name="SHARED_FORMULA_20_80_20_80_0">#REF!+#REF!</definedName>
    <definedName name="SHARED_FORMULA_29_111_29_111_0">UPPER(#REF!)</definedName>
    <definedName name="SHARED_FORMULA_29_78_29_78_0">UPPER(#REF!)</definedName>
    <definedName name="_xlnm.Print_Titles" localSheetId="2">'Amália Malheiro'!$1:$10</definedName>
    <definedName name="_xlnm.Print_Titles" localSheetId="4">'Geraldo Rocha'!$1:$9</definedName>
    <definedName name="_xlnm.Print_Titles" localSheetId="6">'Jorge Fernandes'!$1:$10</definedName>
    <definedName name="_xlnm.Print_Titles" localSheetId="7">'José Levy'!$1:$11</definedName>
    <definedName name="_xlnm.Print_Titles" localSheetId="10">'Leonor Marcicano'!$1:$11</definedName>
    <definedName name="_xlnm.Print_Titles" localSheetId="8">'Lilia Inez'!$1:$11</definedName>
    <definedName name="_xlnm.Print_Titles" localSheetId="3">'Maria Nazareth'!$1:$13</definedName>
    <definedName name="_xlnm.Print_Titles" localSheetId="5">'Maria Pagotto'!$1:$10</definedName>
    <definedName name="_xlnm.Print_Titles" localSheetId="12">'Maria Peruchi'!$1:$11</definedName>
    <definedName name="_xlnm.Print_Titles" localSheetId="11">'Martha Salibe'!$1:$11</definedName>
    <definedName name="_xlnm.Print_Titles" localSheetId="0">'PLANILHA BASE'!$3:$11</definedName>
    <definedName name="_xlnm.Print_Titles" localSheetId="9">Uarde!$1:$11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2" i="13"/>
  <c r="Q89"/>
  <c r="Q62"/>
  <c r="O29" l="1"/>
  <c r="B31" i="16" l="1"/>
  <c r="B29"/>
  <c r="B27"/>
  <c r="B25"/>
  <c r="B23"/>
  <c r="B21"/>
  <c r="B19"/>
  <c r="B17"/>
  <c r="B15"/>
  <c r="B13"/>
  <c r="C13"/>
  <c r="C31"/>
  <c r="C29"/>
  <c r="C27"/>
  <c r="C25"/>
  <c r="C23"/>
  <c r="C21"/>
  <c r="C19"/>
  <c r="C17"/>
  <c r="C15"/>
  <c r="B7"/>
  <c r="B6"/>
  <c r="B5"/>
  <c r="G31"/>
  <c r="I31" s="1"/>
  <c r="K31" s="1"/>
  <c r="M31" s="1"/>
  <c r="O31" s="1"/>
  <c r="Q31" s="1"/>
  <c r="S31" s="1"/>
  <c r="U31" s="1"/>
  <c r="W31" s="1"/>
  <c r="Y31" s="1"/>
  <c r="AA31" s="1"/>
  <c r="AC31" s="1"/>
  <c r="AE31" s="1"/>
  <c r="AG31" s="1"/>
  <c r="G29"/>
  <c r="I29" s="1"/>
  <c r="G27"/>
  <c r="I27" s="1"/>
  <c r="K27" s="1"/>
  <c r="M27" s="1"/>
  <c r="O27" s="1"/>
  <c r="Q27" s="1"/>
  <c r="S27" s="1"/>
  <c r="U27" s="1"/>
  <c r="W27" s="1"/>
  <c r="Y27" s="1"/>
  <c r="AA27" s="1"/>
  <c r="AC27" s="1"/>
  <c r="AE27" s="1"/>
  <c r="AG27" s="1"/>
  <c r="G25"/>
  <c r="I25" s="1"/>
  <c r="K25" s="1"/>
  <c r="M25" s="1"/>
  <c r="O25" s="1"/>
  <c r="Q25" s="1"/>
  <c r="S25" s="1"/>
  <c r="U25" s="1"/>
  <c r="W25" s="1"/>
  <c r="Y25" s="1"/>
  <c r="AA25" s="1"/>
  <c r="AC25" s="1"/>
  <c r="AE25" s="1"/>
  <c r="AG25" s="1"/>
  <c r="G23"/>
  <c r="I23" s="1"/>
  <c r="K23" s="1"/>
  <c r="M23" s="1"/>
  <c r="O23" s="1"/>
  <c r="Q23" s="1"/>
  <c r="S23" s="1"/>
  <c r="U23" s="1"/>
  <c r="W23" s="1"/>
  <c r="Y23" s="1"/>
  <c r="AA23" s="1"/>
  <c r="AC23" s="1"/>
  <c r="AE23" s="1"/>
  <c r="AG23" s="1"/>
  <c r="G21"/>
  <c r="I21" s="1"/>
  <c r="K21" s="1"/>
  <c r="M21" s="1"/>
  <c r="O21" s="1"/>
  <c r="Q21" s="1"/>
  <c r="S21" s="1"/>
  <c r="U21" s="1"/>
  <c r="W21" s="1"/>
  <c r="Y21" s="1"/>
  <c r="AA21" s="1"/>
  <c r="AC21" s="1"/>
  <c r="AE21" s="1"/>
  <c r="AG21" s="1"/>
  <c r="G19"/>
  <c r="I19" s="1"/>
  <c r="K19" s="1"/>
  <c r="M19" s="1"/>
  <c r="O19" s="1"/>
  <c r="Q19" s="1"/>
  <c r="S19" s="1"/>
  <c r="U19" s="1"/>
  <c r="W19" s="1"/>
  <c r="Y19" s="1"/>
  <c r="AA19" s="1"/>
  <c r="AC19" s="1"/>
  <c r="AE19" s="1"/>
  <c r="AG19" s="1"/>
  <c r="G17"/>
  <c r="I17" s="1"/>
  <c r="K17" s="1"/>
  <c r="M17" s="1"/>
  <c r="O17" s="1"/>
  <c r="Q17" s="1"/>
  <c r="S17" s="1"/>
  <c r="U17" s="1"/>
  <c r="W17" s="1"/>
  <c r="Y17" s="1"/>
  <c r="AA17" s="1"/>
  <c r="AC17" s="1"/>
  <c r="AE17" s="1"/>
  <c r="AG17" s="1"/>
  <c r="G15"/>
  <c r="I15" s="1"/>
  <c r="K15" s="1"/>
  <c r="M15" s="1"/>
  <c r="O15" s="1"/>
  <c r="Q15" s="1"/>
  <c r="S15" s="1"/>
  <c r="U15" s="1"/>
  <c r="W15" s="1"/>
  <c r="Y15" s="1"/>
  <c r="AA15" s="1"/>
  <c r="AC15" s="1"/>
  <c r="AE15" s="1"/>
  <c r="AG15" s="1"/>
  <c r="G13"/>
  <c r="I13" s="1"/>
  <c r="K13" s="1"/>
  <c r="M13" s="1"/>
  <c r="O13" s="1"/>
  <c r="Q13" s="1"/>
  <c r="S13" s="1"/>
  <c r="U13" s="1"/>
  <c r="W13" s="1"/>
  <c r="Y13" s="1"/>
  <c r="AA13" s="1"/>
  <c r="AC13" s="1"/>
  <c r="AE13" s="1"/>
  <c r="AG13" s="1"/>
  <c r="K29" l="1"/>
  <c r="M29" s="1"/>
  <c r="O29" s="1"/>
  <c r="Q29" s="1"/>
  <c r="S29" s="1"/>
  <c r="U29" s="1"/>
  <c r="W29" s="1"/>
  <c r="Y29" s="1"/>
  <c r="AA29" s="1"/>
  <c r="AC29" s="1"/>
  <c r="AE29" s="1"/>
  <c r="AG29" s="1"/>
  <c r="H60" i="12"/>
  <c r="F38"/>
  <c r="H37"/>
  <c r="H33"/>
  <c r="H32"/>
  <c r="H31"/>
  <c r="H29"/>
  <c r="H28"/>
  <c r="H26"/>
  <c r="F20"/>
  <c r="H20" s="1"/>
  <c r="H19"/>
  <c r="H18"/>
  <c r="H14"/>
  <c r="H13"/>
  <c r="H94" i="11"/>
  <c r="F72"/>
  <c r="H71"/>
  <c r="H67"/>
  <c r="H66"/>
  <c r="H65"/>
  <c r="H63"/>
  <c r="H62"/>
  <c r="H61"/>
  <c r="H59"/>
  <c r="H58"/>
  <c r="F57"/>
  <c r="H55"/>
  <c r="H54"/>
  <c r="H53"/>
  <c r="H51"/>
  <c r="H50"/>
  <c r="H49"/>
  <c r="H48"/>
  <c r="H47"/>
  <c r="H46"/>
  <c r="H44"/>
  <c r="H43"/>
  <c r="H42"/>
  <c r="H41"/>
  <c r="H40"/>
  <c r="H38"/>
  <c r="H37"/>
  <c r="G35"/>
  <c r="F30"/>
  <c r="H29"/>
  <c r="H28"/>
  <c r="H26"/>
  <c r="H25"/>
  <c r="F20"/>
  <c r="H20" s="1"/>
  <c r="H19"/>
  <c r="H18"/>
  <c r="H14"/>
  <c r="H13"/>
  <c r="G115" i="10"/>
  <c r="H92"/>
  <c r="H91"/>
  <c r="H90"/>
  <c r="H89"/>
  <c r="H88"/>
  <c r="H87"/>
  <c r="H86"/>
  <c r="F82"/>
  <c r="F81"/>
  <c r="H79"/>
  <c r="H78"/>
  <c r="H77"/>
  <c r="H76"/>
  <c r="H74"/>
  <c r="H73"/>
  <c r="H72"/>
  <c r="H70"/>
  <c r="H69"/>
  <c r="F67"/>
  <c r="H67" s="1"/>
  <c r="F66"/>
  <c r="F65"/>
  <c r="H64"/>
  <c r="F63"/>
  <c r="H63" s="1"/>
  <c r="H62"/>
  <c r="H60"/>
  <c r="H59"/>
  <c r="H58"/>
  <c r="H57"/>
  <c r="F56"/>
  <c r="H55"/>
  <c r="H54"/>
  <c r="H52"/>
  <c r="H51"/>
  <c r="H49"/>
  <c r="H44"/>
  <c r="F42"/>
  <c r="F43" s="1"/>
  <c r="H42" s="1"/>
  <c r="H41"/>
  <c r="H40"/>
  <c r="H39"/>
  <c r="H38"/>
  <c r="F37"/>
  <c r="H37" s="1"/>
  <c r="H36"/>
  <c r="F34"/>
  <c r="H34" s="1"/>
  <c r="H32"/>
  <c r="H31"/>
  <c r="F30"/>
  <c r="H29"/>
  <c r="H28"/>
  <c r="H27"/>
  <c r="F22"/>
  <c r="F23" s="1"/>
  <c r="H22" s="1"/>
  <c r="F20"/>
  <c r="F19"/>
  <c r="H15"/>
  <c r="H14"/>
  <c r="H85" i="9"/>
  <c r="H63"/>
  <c r="H62"/>
  <c r="H58"/>
  <c r="H57"/>
  <c r="H56"/>
  <c r="H54"/>
  <c r="H53"/>
  <c r="H52"/>
  <c r="H50"/>
  <c r="H49"/>
  <c r="H48"/>
  <c r="H46"/>
  <c r="H45"/>
  <c r="H44"/>
  <c r="H42"/>
  <c r="H41"/>
  <c r="H40"/>
  <c r="H39"/>
  <c r="H38"/>
  <c r="H37"/>
  <c r="H35"/>
  <c r="H34"/>
  <c r="H33"/>
  <c r="H32"/>
  <c r="H31"/>
  <c r="H29"/>
  <c r="H28"/>
  <c r="G26"/>
  <c r="F20"/>
  <c r="F21" s="1"/>
  <c r="H20" s="1"/>
  <c r="H19"/>
  <c r="H18"/>
  <c r="H14"/>
  <c r="H13"/>
  <c r="H47" i="8"/>
  <c r="H25"/>
  <c r="H24"/>
  <c r="H23"/>
  <c r="H21"/>
  <c r="H20"/>
  <c r="H18"/>
  <c r="H13"/>
  <c r="G118" i="7"/>
  <c r="H95"/>
  <c r="H94"/>
  <c r="H93"/>
  <c r="H88"/>
  <c r="F87"/>
  <c r="H87" s="1"/>
  <c r="F83"/>
  <c r="F82"/>
  <c r="H80"/>
  <c r="H79"/>
  <c r="H78"/>
  <c r="H77"/>
  <c r="H75"/>
  <c r="H74"/>
  <c r="H73"/>
  <c r="H72"/>
  <c r="H70"/>
  <c r="H69"/>
  <c r="F67"/>
  <c r="F66"/>
  <c r="F65"/>
  <c r="H64"/>
  <c r="F63"/>
  <c r="H63" s="1"/>
  <c r="H62"/>
  <c r="F60"/>
  <c r="H59"/>
  <c r="H58"/>
  <c r="H57"/>
  <c r="F56"/>
  <c r="H55"/>
  <c r="H54"/>
  <c r="H52"/>
  <c r="H51"/>
  <c r="H49"/>
  <c r="H44"/>
  <c r="F42"/>
  <c r="H42" s="1"/>
  <c r="H41"/>
  <c r="H40"/>
  <c r="H39"/>
  <c r="H38"/>
  <c r="F37"/>
  <c r="H36"/>
  <c r="H34"/>
  <c r="F33"/>
  <c r="F35" s="1"/>
  <c r="H32"/>
  <c r="H31"/>
  <c r="F30"/>
  <c r="H29"/>
  <c r="H28"/>
  <c r="H27"/>
  <c r="F22"/>
  <c r="H22" s="1"/>
  <c r="F20"/>
  <c r="H20" s="1"/>
  <c r="F19"/>
  <c r="H33" l="1"/>
  <c r="H82"/>
  <c r="H26" i="8"/>
  <c r="H19" i="10"/>
  <c r="H93"/>
  <c r="H37" i="7"/>
  <c r="H65"/>
  <c r="H96"/>
  <c r="H15" i="9"/>
  <c r="H30" i="10"/>
  <c r="H65"/>
  <c r="H81"/>
  <c r="H34" i="12"/>
  <c r="H35" i="11"/>
  <c r="H35" i="7"/>
  <c r="H16" i="10"/>
  <c r="F21"/>
  <c r="H21" s="1"/>
  <c r="H43"/>
  <c r="H15" i="11"/>
  <c r="H15" i="12"/>
  <c r="H19" i="7"/>
  <c r="H30"/>
  <c r="H56"/>
  <c r="H60"/>
  <c r="H66"/>
  <c r="H67"/>
  <c r="H14" i="8"/>
  <c r="H28" s="1"/>
  <c r="H29" s="1"/>
  <c r="H26" i="9"/>
  <c r="H59" s="1"/>
  <c r="H20" i="10"/>
  <c r="H56"/>
  <c r="H66"/>
  <c r="H57" i="11"/>
  <c r="H15" i="7"/>
  <c r="H14"/>
  <c r="G85" i="6"/>
  <c r="H62"/>
  <c r="H58"/>
  <c r="F57"/>
  <c r="H56"/>
  <c r="H54"/>
  <c r="H53"/>
  <c r="H52"/>
  <c r="H50"/>
  <c r="H49"/>
  <c r="H48"/>
  <c r="H46"/>
  <c r="H45"/>
  <c r="H44"/>
  <c r="H42"/>
  <c r="H41"/>
  <c r="H40"/>
  <c r="H39"/>
  <c r="H38"/>
  <c r="H37"/>
  <c r="H35"/>
  <c r="H34"/>
  <c r="H33"/>
  <c r="F32"/>
  <c r="H31"/>
  <c r="H29"/>
  <c r="H28"/>
  <c r="H26"/>
  <c r="F19"/>
  <c r="H19" s="1"/>
  <c r="H18"/>
  <c r="F17"/>
  <c r="H13"/>
  <c r="H12"/>
  <c r="H104" i="5"/>
  <c r="I81"/>
  <c r="I80"/>
  <c r="I79"/>
  <c r="I78"/>
  <c r="I82" s="1"/>
  <c r="I74"/>
  <c r="G73"/>
  <c r="F69"/>
  <c r="F68"/>
  <c r="I67"/>
  <c r="I66"/>
  <c r="I65"/>
  <c r="I64"/>
  <c r="I63"/>
  <c r="I61"/>
  <c r="I60"/>
  <c r="I59"/>
  <c r="I57"/>
  <c r="I56"/>
  <c r="F54"/>
  <c r="F53"/>
  <c r="I53" s="1"/>
  <c r="G52"/>
  <c r="F52"/>
  <c r="I52" s="1"/>
  <c r="F51"/>
  <c r="I51" s="1"/>
  <c r="I50"/>
  <c r="I49"/>
  <c r="I47"/>
  <c r="I46"/>
  <c r="I45"/>
  <c r="G44"/>
  <c r="F44"/>
  <c r="I43"/>
  <c r="I42"/>
  <c r="I40"/>
  <c r="I39"/>
  <c r="I37"/>
  <c r="I32"/>
  <c r="F30"/>
  <c r="F31" s="1"/>
  <c r="I30" s="1"/>
  <c r="I28"/>
  <c r="I27"/>
  <c r="I23"/>
  <c r="F21"/>
  <c r="F19"/>
  <c r="F18"/>
  <c r="I14"/>
  <c r="I13"/>
  <c r="G84" i="4"/>
  <c r="H61"/>
  <c r="H60"/>
  <c r="H56"/>
  <c r="H55"/>
  <c r="H54"/>
  <c r="H52"/>
  <c r="H51"/>
  <c r="H50"/>
  <c r="H49"/>
  <c r="F47"/>
  <c r="H46"/>
  <c r="H45"/>
  <c r="H44"/>
  <c r="H42"/>
  <c r="H41"/>
  <c r="F39"/>
  <c r="F38"/>
  <c r="F37"/>
  <c r="F36"/>
  <c r="H35"/>
  <c r="H34"/>
  <c r="F32"/>
  <c r="H31"/>
  <c r="H30"/>
  <c r="H28"/>
  <c r="H27"/>
  <c r="H25"/>
  <c r="F19"/>
  <c r="F20" s="1"/>
  <c r="H19" s="1"/>
  <c r="F17"/>
  <c r="F18" s="1"/>
  <c r="H17" s="1"/>
  <c r="F16"/>
  <c r="H12"/>
  <c r="H11"/>
  <c r="H123" i="3"/>
  <c r="G86" i="2"/>
  <c r="I15" i="5" l="1"/>
  <c r="H13" i="4"/>
  <c r="H36"/>
  <c r="H38"/>
  <c r="I18" i="5"/>
  <c r="I44"/>
  <c r="I68"/>
  <c r="H68" i="11"/>
  <c r="F22" i="5"/>
  <c r="I31"/>
  <c r="H14" i="6"/>
  <c r="H16" i="7"/>
  <c r="H16" i="4"/>
  <c r="H18"/>
  <c r="H32"/>
  <c r="H37"/>
  <c r="H39"/>
  <c r="H47"/>
  <c r="F20" i="5"/>
  <c r="I19" s="1"/>
  <c r="I21"/>
  <c r="I22"/>
  <c r="I33"/>
  <c r="I54"/>
  <c r="I73"/>
  <c r="I75" s="1"/>
  <c r="H17" i="6"/>
  <c r="H32"/>
  <c r="H59" s="1"/>
  <c r="H57"/>
  <c r="F62" i="2"/>
  <c r="H61"/>
  <c r="H57"/>
  <c r="H56"/>
  <c r="H55"/>
  <c r="H53"/>
  <c r="H52"/>
  <c r="H51"/>
  <c r="H49"/>
  <c r="H48"/>
  <c r="H47"/>
  <c r="H45"/>
  <c r="H44"/>
  <c r="H43"/>
  <c r="H41"/>
  <c r="H40"/>
  <c r="H39"/>
  <c r="H38"/>
  <c r="H37"/>
  <c r="H36"/>
  <c r="H34"/>
  <c r="H33"/>
  <c r="H32"/>
  <c r="H31"/>
  <c r="H30"/>
  <c r="H28"/>
  <c r="H27"/>
  <c r="H25"/>
  <c r="F20"/>
  <c r="H19" s="1"/>
  <c r="F19"/>
  <c r="H18"/>
  <c r="H17"/>
  <c r="H13"/>
  <c r="H12"/>
  <c r="H57" i="4" l="1"/>
  <c r="I20" i="5"/>
  <c r="I24" s="1"/>
  <c r="H14" i="2"/>
  <c r="H58"/>
  <c r="G13" i="14"/>
  <c r="G12"/>
  <c r="G11"/>
  <c r="G10"/>
  <c r="G9"/>
  <c r="A7"/>
  <c r="E122" i="13"/>
  <c r="E102" s="1"/>
  <c r="P44" l="1"/>
  <c r="Q44" s="1"/>
  <c r="P18"/>
  <c r="Q18" s="1"/>
  <c r="P23"/>
  <c r="P36"/>
  <c r="Q36" s="1"/>
  <c r="P45"/>
  <c r="Q45" s="1"/>
  <c r="P52"/>
  <c r="Q52" s="1"/>
  <c r="P60"/>
  <c r="Q60" s="1"/>
  <c r="P70"/>
  <c r="P76"/>
  <c r="P83"/>
  <c r="Q83" s="1"/>
  <c r="P94"/>
  <c r="Q94" s="1"/>
  <c r="P24"/>
  <c r="P37"/>
  <c r="Q37" s="1"/>
  <c r="P47"/>
  <c r="Q47" s="1"/>
  <c r="P54"/>
  <c r="Q54" s="1"/>
  <c r="P61"/>
  <c r="Q61" s="1"/>
  <c r="P71"/>
  <c r="P77"/>
  <c r="P84"/>
  <c r="Q84" s="1"/>
  <c r="P95"/>
  <c r="Q95" s="1"/>
  <c r="P19"/>
  <c r="P31"/>
  <c r="P38"/>
  <c r="Q38" s="1"/>
  <c r="P48"/>
  <c r="Q48" s="1"/>
  <c r="P55"/>
  <c r="Q55" s="1"/>
  <c r="P66"/>
  <c r="P72"/>
  <c r="P78"/>
  <c r="P87"/>
  <c r="Q87" s="1"/>
  <c r="P99"/>
  <c r="Q99" s="1"/>
  <c r="P20"/>
  <c r="P32"/>
  <c r="Q32" s="1"/>
  <c r="P39"/>
  <c r="Q39" s="1"/>
  <c r="P49"/>
  <c r="Q49" s="1"/>
  <c r="P56"/>
  <c r="Q56" s="1"/>
  <c r="P67"/>
  <c r="P73"/>
  <c r="P79"/>
  <c r="P88"/>
  <c r="Q88" s="1"/>
  <c r="P14"/>
  <c r="Q14" s="1"/>
  <c r="P21"/>
  <c r="P34"/>
  <c r="Q34" s="1"/>
  <c r="P41"/>
  <c r="Q41" s="1"/>
  <c r="P50"/>
  <c r="Q50" s="1"/>
  <c r="P57"/>
  <c r="Q57" s="1"/>
  <c r="P68"/>
  <c r="P74"/>
  <c r="P81"/>
  <c r="Q81" s="1"/>
  <c r="P92"/>
  <c r="Q92" s="1"/>
  <c r="P13"/>
  <c r="Q13" s="1"/>
  <c r="P22"/>
  <c r="P35"/>
  <c r="Q35" s="1"/>
  <c r="P43"/>
  <c r="Q43" s="1"/>
  <c r="P51"/>
  <c r="Q51" s="1"/>
  <c r="P59"/>
  <c r="Q59" s="1"/>
  <c r="P69"/>
  <c r="P75"/>
  <c r="P82"/>
  <c r="Q82" s="1"/>
  <c r="P93"/>
  <c r="Q93" s="1"/>
  <c r="E100"/>
  <c r="E96"/>
  <c r="Q72" l="1"/>
  <c r="Q76"/>
  <c r="Q69"/>
  <c r="Q73"/>
  <c r="Q67"/>
  <c r="Q77"/>
  <c r="Q74"/>
  <c r="Q71"/>
  <c r="Q68"/>
  <c r="Q79"/>
  <c r="Q66"/>
  <c r="Q70"/>
  <c r="E89"/>
  <c r="Q96" l="1"/>
  <c r="I78"/>
  <c r="F78"/>
  <c r="Q78" s="1"/>
  <c r="I75"/>
  <c r="Q75" s="1"/>
  <c r="E62" l="1"/>
  <c r="Q31" l="1"/>
  <c r="E25"/>
  <c r="N24"/>
  <c r="M24"/>
  <c r="K24"/>
  <c r="I24"/>
  <c r="H24"/>
  <c r="G24"/>
  <c r="Q22"/>
  <c r="Q21"/>
  <c r="F20"/>
  <c r="Q20" s="1"/>
  <c r="Q19"/>
  <c r="E15"/>
  <c r="Q100"/>
  <c r="Q15" l="1"/>
  <c r="F23"/>
  <c r="F24" l="1"/>
  <c r="Q24" s="1"/>
  <c r="Q23"/>
  <c r="C15" i="14"/>
  <c r="E7"/>
  <c r="C14"/>
  <c r="E14" s="1"/>
  <c r="D13" i="16"/>
  <c r="G15" i="14"/>
  <c r="I69" i="5"/>
  <c r="I70" s="1"/>
  <c r="I84" s="1"/>
  <c r="I85" s="1"/>
  <c r="F20" i="6"/>
  <c r="H20" s="1"/>
  <c r="F21"/>
  <c r="H21" s="1"/>
  <c r="H63"/>
  <c r="H20" i="2"/>
  <c r="H21" s="1"/>
  <c r="H65" s="1"/>
  <c r="H66" s="1"/>
  <c r="H62"/>
  <c r="H63" s="1"/>
  <c r="H20" i="4"/>
  <c r="H21" s="1"/>
  <c r="H23" i="10"/>
  <c r="H24" s="1"/>
  <c r="F33"/>
  <c r="H33" s="1"/>
  <c r="H82"/>
  <c r="H83" s="1"/>
  <c r="H62" i="4"/>
  <c r="F43" i="7"/>
  <c r="H43" s="1"/>
  <c r="H45" s="1"/>
  <c r="E76" i="11"/>
  <c r="F21"/>
  <c r="H21" s="1"/>
  <c r="H30"/>
  <c r="H31" s="1"/>
  <c r="H72"/>
  <c r="H73" s="1"/>
  <c r="E67" i="9"/>
  <c r="H21"/>
  <c r="H22" s="1"/>
  <c r="H64"/>
  <c r="H83" i="7"/>
  <c r="H84" s="1"/>
  <c r="F21"/>
  <c r="H21" s="1"/>
  <c r="H38" i="12"/>
  <c r="H39" s="1"/>
  <c r="F89" i="7"/>
  <c r="H89" s="1"/>
  <c r="H90" s="1"/>
  <c r="F21" i="12"/>
  <c r="H21"/>
  <c r="H22" s="1"/>
  <c r="H41" s="1"/>
  <c r="H42" s="1"/>
  <c r="F23" i="7"/>
  <c r="H23" s="1"/>
  <c r="F35" i="10" l="1"/>
  <c r="H35" s="1"/>
  <c r="H45" s="1"/>
  <c r="H95" s="1"/>
  <c r="H96" s="1"/>
  <c r="H22" i="11"/>
  <c r="H75" s="1"/>
  <c r="H76" s="1"/>
  <c r="H22" i="6"/>
  <c r="H65" s="1"/>
  <c r="H66" s="1"/>
  <c r="H98" i="7"/>
  <c r="H99" s="1"/>
  <c r="H24"/>
  <c r="H66" i="9"/>
  <c r="H67" s="1"/>
  <c r="H64" i="4"/>
  <c r="H65" s="1"/>
  <c r="Q25" i="13"/>
  <c r="F7" i="14"/>
  <c r="G7" s="1"/>
  <c r="G14"/>
  <c r="G16" s="1"/>
  <c r="P29" i="13" l="1"/>
  <c r="J102" l="1"/>
  <c r="D23" i="16" s="1"/>
  <c r="L102" i="13"/>
  <c r="D27" i="16" s="1"/>
  <c r="H102" i="13"/>
  <c r="D19" i="16" s="1"/>
  <c r="M102" i="13"/>
  <c r="D29" i="16" s="1"/>
  <c r="D21"/>
  <c r="N102" i="13"/>
  <c r="D31" i="16" s="1"/>
  <c r="G102" i="13"/>
  <c r="D17" i="16" s="1"/>
  <c r="K102" i="13"/>
  <c r="D25" i="16" s="1"/>
  <c r="F102" i="13"/>
  <c r="Q29"/>
  <c r="D15" i="16" l="1"/>
  <c r="D36"/>
  <c r="Q102" i="13"/>
  <c r="D35" i="16"/>
  <c r="E27" l="1"/>
  <c r="E15"/>
  <c r="E25"/>
  <c r="E23"/>
  <c r="E31"/>
  <c r="E19"/>
  <c r="E29"/>
  <c r="E17"/>
  <c r="E21"/>
  <c r="AH36"/>
  <c r="E13"/>
  <c r="X36" l="1"/>
  <c r="L36"/>
  <c r="L37" s="1"/>
  <c r="V36"/>
  <c r="J36"/>
  <c r="J37" s="1"/>
  <c r="AF36"/>
  <c r="AF37" s="1"/>
  <c r="T36"/>
  <c r="U36" s="1"/>
  <c r="H36"/>
  <c r="H37" s="1"/>
  <c r="AD36"/>
  <c r="AD37" s="1"/>
  <c r="R36"/>
  <c r="R37" s="1"/>
  <c r="F36"/>
  <c r="G36" s="1"/>
  <c r="AB36"/>
  <c r="AB37" s="1"/>
  <c r="P36"/>
  <c r="P37" s="1"/>
  <c r="Z36"/>
  <c r="Z37" s="1"/>
  <c r="N36"/>
  <c r="N37" s="1"/>
  <c r="V37"/>
  <c r="E36"/>
  <c r="X37"/>
  <c r="T37" l="1"/>
  <c r="F37"/>
  <c r="W36"/>
  <c r="Y36"/>
  <c r="AA36" s="1"/>
  <c r="AC36" s="1"/>
  <c r="AE36" s="1"/>
  <c r="AG36" s="1"/>
  <c r="I36"/>
  <c r="K36" s="1"/>
  <c r="M36" s="1"/>
  <c r="O36" s="1"/>
  <c r="Q36" s="1"/>
  <c r="S36" s="1"/>
  <c r="AH37" l="1"/>
  <c r="AH38" s="1"/>
</calcChain>
</file>

<file path=xl/sharedStrings.xml><?xml version="1.0" encoding="utf-8"?>
<sst xmlns="http://schemas.openxmlformats.org/spreadsheetml/2006/main" count="3074" uniqueCount="659">
  <si>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</si>
  <si>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BDI - COM Desoneração da folha de pagamento</t>
  </si>
  <si>
    <t>BDI - SEM Desoneração da folha de pagamento</t>
  </si>
  <si>
    <t>I3: Cont.Prev s/Rec.Bruta (Lei 12844/13 - Desoneração)</t>
  </si>
  <si>
    <t>Item Componente do BDI</t>
  </si>
  <si>
    <t>COMPANHIA PAULISTA DE OBRAS E SERVIÇOS - COM DESONERAÇÃO</t>
  </si>
  <si>
    <t>CPOS</t>
  </si>
  <si>
    <t>ENG. CIVIL</t>
  </si>
  <si>
    <t>SECRETARIA MUNICIPAL DE INFRAESTRUTURA URBANA E OBRAS</t>
  </si>
  <si>
    <t>SIURB</t>
  </si>
  <si>
    <t>ALEXANDRE R.GAINO</t>
  </si>
  <si>
    <t>FUNDAÇÃO PARA O DESENVOLVIMENTO DA EDUCAÇÃO</t>
  </si>
  <si>
    <t>FDE</t>
  </si>
  <si>
    <t>SISTEMA NACIONAL DE PESQUISA DE CUSTOS E ÍNDICES DA CONSTRUÇÃO CIVIL - COM DESONERAÇÃO</t>
  </si>
  <si>
    <t>SINAPI</t>
  </si>
  <si>
    <t>DATA BASE</t>
  </si>
  <si>
    <t>DESCRIÇÃO</t>
  </si>
  <si>
    <t>CÓDIGOS</t>
  </si>
  <si>
    <t>TOTAL GERAL COM BDI</t>
  </si>
  <si>
    <t>TOTAL GERAL</t>
  </si>
  <si>
    <t>TOTAL ITEM</t>
  </si>
  <si>
    <t>4.2</t>
  </si>
  <si>
    <t>4.1</t>
  </si>
  <si>
    <t>3.8.3</t>
  </si>
  <si>
    <t>3.8.2</t>
  </si>
  <si>
    <t>3.8.1</t>
  </si>
  <si>
    <t>3.8</t>
  </si>
  <si>
    <t>3.7.3</t>
  </si>
  <si>
    <t>3.7.2</t>
  </si>
  <si>
    <t>3.7.1</t>
  </si>
  <si>
    <t>3.7</t>
  </si>
  <si>
    <t>3.6.3</t>
  </si>
  <si>
    <t>3.6.2</t>
  </si>
  <si>
    <t>3.6.1</t>
  </si>
  <si>
    <t>3.6</t>
  </si>
  <si>
    <t>3.5.3</t>
  </si>
  <si>
    <t>3.5.2</t>
  </si>
  <si>
    <t>3.5.1</t>
  </si>
  <si>
    <t>3.5</t>
  </si>
  <si>
    <t>3.4.6</t>
  </si>
  <si>
    <t>3.4.5</t>
  </si>
  <si>
    <t>3.4.4</t>
  </si>
  <si>
    <t>3.4.3</t>
  </si>
  <si>
    <t>3.4.2</t>
  </si>
  <si>
    <t>3.4.1</t>
  </si>
  <si>
    <t>3.4</t>
  </si>
  <si>
    <t>3.3.5</t>
  </si>
  <si>
    <t>3.3.4</t>
  </si>
  <si>
    <t>3.3.3</t>
  </si>
  <si>
    <t>3.3.2</t>
  </si>
  <si>
    <t>3.3.1</t>
  </si>
  <si>
    <t>3.3</t>
  </si>
  <si>
    <t>3.2.2</t>
  </si>
  <si>
    <t>3.2.1</t>
  </si>
  <si>
    <t>.</t>
  </si>
  <si>
    <t>3.2</t>
  </si>
  <si>
    <t>3.1.1</t>
  </si>
  <si>
    <t>3.1</t>
  </si>
  <si>
    <t>2.4</t>
  </si>
  <si>
    <t>2.3</t>
  </si>
  <si>
    <t>2.2</t>
  </si>
  <si>
    <t>2.1</t>
  </si>
  <si>
    <t>SERVIÇOS PRELIMINARES</t>
  </si>
  <si>
    <t>Preço Serviço</t>
  </si>
  <si>
    <t>Preço Unit.</t>
  </si>
  <si>
    <t>QUANT.</t>
  </si>
  <si>
    <t>UN</t>
  </si>
  <si>
    <t>Descrição de Serviços</t>
  </si>
  <si>
    <t>Código da Instituição</t>
  </si>
  <si>
    <t>Código do Serviço</t>
  </si>
  <si>
    <t>Item</t>
  </si>
  <si>
    <t xml:space="preserve">PLANILHA ORÇAMENTÁRIA </t>
  </si>
  <si>
    <r>
      <t xml:space="preserve">Arquivo : </t>
    </r>
    <r>
      <rPr>
        <sz val="10"/>
        <rFont val="Arial Narrow"/>
        <family val="2"/>
      </rPr>
      <t>051 - O - 1492 - 20 - 001_0</t>
    </r>
  </si>
  <si>
    <r>
      <t>Data Base :</t>
    </r>
    <r>
      <rPr>
        <sz val="10"/>
        <rFont val="Arial Narrow"/>
        <family val="2"/>
      </rPr>
      <t xml:space="preserve"> OUTUBRO / 2016</t>
    </r>
  </si>
  <si>
    <r>
      <t>Local :</t>
    </r>
    <r>
      <rPr>
        <sz val="10"/>
        <rFont val="Arial Narrow"/>
        <family val="2"/>
      </rPr>
      <t xml:space="preserve"> EMEIF - PROF AMÁLIA MALHEIRO MOREIRA - RUA PADRE SANTO ARMELIN, 269, JARDIM PLANALTO - CORDEIRÓPOLIS/SP </t>
    </r>
  </si>
  <si>
    <r>
      <t xml:space="preserve">Obra : </t>
    </r>
    <r>
      <rPr>
        <sz val="10"/>
        <rFont val="Arial Narrow"/>
        <family val="2"/>
      </rPr>
      <t>INSTALAÇOES E MELHORIAS PARA SISTEMA  DE COMBATE A INCÊNDIO</t>
    </r>
  </si>
  <si>
    <r>
      <t xml:space="preserve">Proprietário: </t>
    </r>
    <r>
      <rPr>
        <sz val="10"/>
        <rFont val="Arial Narrow"/>
        <family val="2"/>
      </rPr>
      <t xml:space="preserve"> PREFEITURA MUNICIPAL DE CORDEIRÓPOLIS</t>
    </r>
  </si>
  <si>
    <t>1.1</t>
  </si>
  <si>
    <t>74209/001</t>
  </si>
  <si>
    <t>PLACA DE OBRA EM CHAPA DE ACO GALVANIZADO</t>
  </si>
  <si>
    <t>M²</t>
  </si>
  <si>
    <t>1.2</t>
  </si>
  <si>
    <t xml:space="preserve"> 74210/001</t>
  </si>
  <si>
    <t>BARRACAO PARA DEPOSITO EM TABUAS DE MADEIRA, COBERTURA EM FIBROCIMENTO 4 MM,  INCLUSO PISO ARGAMASSA TRAÇO 1:6 (CIMENTO E AREIA)</t>
  </si>
  <si>
    <t>RETIRADAS E DEMOLIÇÕES</t>
  </si>
  <si>
    <t>DEMOLICAO DE CONCRETO SIMPLES</t>
  </si>
  <si>
    <t>M³</t>
  </si>
  <si>
    <t>73899/002</t>
  </si>
  <si>
    <t>DEMOLICAO DE ALVENARIA DE TIJOLOS FURADOS S/REAPROVEITAMENTO</t>
  </si>
  <si>
    <t>74255/003</t>
  </si>
  <si>
    <t>CARGA MANUAL DE MATERIAL A GRANEL (2 SERVENTES) EM CAMINHAO BASCULANTE  C/ CACAMBA DE 4,0M3 INCLUINDO DESCARGA MECÂNICA</t>
  </si>
  <si>
    <t>TRANSPORTE LOCAL COM CAMINHAO BASCULANTE 6 M3, RODOVIA PAVIMENTADA ( PARA DISTANCIAS SUPERIORES A 4 KM )</t>
  </si>
  <si>
    <t>M3xKM</t>
  </si>
  <si>
    <t>INSTALAÇÕES DE COMBATE À INCÊNDIO</t>
  </si>
  <si>
    <t>PROJETOS E PROFISSIONAIS</t>
  </si>
  <si>
    <t>M</t>
  </si>
  <si>
    <t>AVCB JUNTO AO CORPO DE BOMBEIROS</t>
  </si>
  <si>
    <t>BOMBA E ACESSÓRIOS</t>
  </si>
  <si>
    <t>08.08.075</t>
  </si>
  <si>
    <t>CONJ MOTOR-BOMBA (CENTRIFUGA) 3 HP (25000 L/H - 20 MCA)</t>
  </si>
  <si>
    <t>BOTOEIRA PARA ACIONAMENTO DE BOMBA DE INCÊNDIO TIPO QUEBRA-VIDRO</t>
  </si>
  <si>
    <t>UN.</t>
  </si>
  <si>
    <t>TUBULAÇÃO E ACESSÓRIOS</t>
  </si>
  <si>
    <t>TUBO DE FERRO GALVANIZADO DN= 2 1/2´, INCLUSIVE CONEXÕES</t>
  </si>
  <si>
    <t xml:space="preserve">PROTEÇÃO ANTICORROSIVA, COM FITA ADESIVA, PARA RAMAIS SOB A TERRA, COM DN ACIMA DE 2' ATÉ 3' </t>
  </si>
  <si>
    <t>08.08.12</t>
  </si>
  <si>
    <t xml:space="preserve">REGISTRO DE RECALQUE NO PASSEIO (RR-01) </t>
  </si>
  <si>
    <t>VÁLVULA DE RETENÇÃO VERTICAL EM BRONZE, DN= 2 1/2´</t>
  </si>
  <si>
    <t>470107</t>
  </si>
  <si>
    <t>REGISTRO DE GAVETA EM LATÃO FUNDIDO SEM ACABAMENTO, DN= 2 1/2´</t>
  </si>
  <si>
    <t>HIDRANTES</t>
  </si>
  <si>
    <t>ABRIGO PARA HIDRANTE/MANGUEIRA (EMBUTIR E EXTERNO)</t>
  </si>
  <si>
    <t>HIDRANTE DE COLUNA COM DUAS SAÍDAS, 4´X 2 1/2´ - SIMPLES</t>
  </si>
  <si>
    <t>ACIONADOR MANUAL TIPO QUEBRA VIDRO</t>
  </si>
  <si>
    <t>500 110</t>
  </si>
  <si>
    <t>MANGUEIRA COM UNIÃO DE ENGATE RÁPIDO, DN= 2 1/2´ (63 MM)</t>
  </si>
  <si>
    <t xml:space="preserve">500 111 </t>
  </si>
  <si>
    <t>ESGUICHO LATÃO COM ENGATE RÁPIDO, DN= 2 1/2´, JATO REGULÁVEL</t>
  </si>
  <si>
    <t> 500121</t>
  </si>
  <si>
    <t>CHAVE PARA CONEXÃO DE ENGATE RÁPIDO</t>
  </si>
  <si>
    <t>EXTINTORES</t>
  </si>
  <si>
    <t>EXTINTOR MANUAL DE ÁGUA PRESSURIZADA - CAPACIDADE DE 10 LITROS</t>
  </si>
  <si>
    <t>EXTINTOR MANUAL DE PÓ QUÍMICO SECO BC - CAPACIDADE DE 12 KG</t>
  </si>
  <si>
    <t>EXTINTOR MANUAL DE GÁS CARBÔNICO 5BC - CAPACIDADE DE 06 KG</t>
  </si>
  <si>
    <t>ILUMINAÇÃO DE EMERGÊNCIA E SISTEMA DE ALARME</t>
  </si>
  <si>
    <t> 500508</t>
  </si>
  <si>
    <t>LUMINÁRIA PARA UNIDADE CENTRALIZADA DE SOBREPOR COMPLETA COM LÂMPADA FLUORESCENTE COMPACTA DE 15 W</t>
  </si>
  <si>
    <t>CENTRAL DE DETECÇÃO E ALARME DE INCÊNDIO COMPLETA, AUTONOMIA DE 1 HORA PARA 12 LAÇOS, 220 V/12 V</t>
  </si>
  <si>
    <t>SIRENE ELETRÔNICA EM CAIXA METÁLICA DE 4 X 4</t>
  </si>
  <si>
    <t>INSTALAÇÃO ELÉTRICA</t>
  </si>
  <si>
    <t>392604</t>
  </si>
  <si>
    <t>CABO DE COBRE FLEXÍVEL DE 6,0 MM², ISOLAMENTO 0,6/1 KV - ISOLAÇÃO HEPR 90°C</t>
  </si>
  <si>
    <t>392602</t>
  </si>
  <si>
    <t>CABO DE COBRE FLEXÍVEL DE 2,5 MM², ISOLAMENTO 0,6/1 KV - ISOLAÇÃO HEPR 90°C</t>
  </si>
  <si>
    <t>392601</t>
  </si>
  <si>
    <t>CABO DE COBRE FLEXÍVEL DE 1,5 MM², ISOLAMENTO 0,6/1 KV - ISOLAÇÃO HEPR 90°C</t>
  </si>
  <si>
    <t>SINALIZAÇÃO VISUAL</t>
  </si>
  <si>
    <t xml:space="preserve">FITA ADESIVA ANTIDERRAPANTE FOTOLUMINESCENTE, COM LARGURA DE 5 CM </t>
  </si>
  <si>
    <t>SINALIZACAO HORIZONTAL COM TINTA RETRORREFLETIVA A BASE DE RESINA ACRILICA COM MICROESFERAS DE VIDRO</t>
  </si>
  <si>
    <t xml:space="preserve">ADESIVO VINÍLICO, PADRÃO REGULAMENTADO, PARA SINALIZAÇÃO DE INCÊNDIO </t>
  </si>
  <si>
    <t>GUARDA CORPO E CORRIMÃOS</t>
  </si>
  <si>
    <t>06.03.100</t>
  </si>
  <si>
    <t xml:space="preserve">CO-34 CORRIMÃO DUPLO AÇO GALVANIZADO COM PINTURA ESMALTE. </t>
  </si>
  <si>
    <t xml:space="preserve">GUARDA-CORPO EM TUBO DE ACO GALVANIZADO 1 1/2"   </t>
  </si>
  <si>
    <t>I2: ISSQN (conforme legislação municipal)</t>
  </si>
  <si>
    <t>I1: PIS e COFINS</t>
  </si>
  <si>
    <t>Lucro</t>
  </si>
  <si>
    <t>Despesas Financeiras</t>
  </si>
  <si>
    <t>Risco</t>
  </si>
  <si>
    <t>Seguro e Garantia</t>
  </si>
  <si>
    <t>Administração Central</t>
  </si>
  <si>
    <t>MERCADO</t>
  </si>
  <si>
    <t>CREA: 5060435411</t>
  </si>
  <si>
    <t>Eng. Civil</t>
  </si>
  <si>
    <t>COMPANHIA PAULISTA DE OBRAS E SERVIÇOS - BOLETIM 165 - COM DESONERAÇÃO</t>
  </si>
  <si>
    <t>ALEXANDRE ROGERIO GAINO</t>
  </si>
  <si>
    <t xml:space="preserve"> FITA DUPLA FACE</t>
  </si>
  <si>
    <t xml:space="preserve">M </t>
  </si>
  <si>
    <t>4.8.15</t>
  </si>
  <si>
    <t>https://www.placasonline.com.br/prod,idloja,5811,idproduto,904170,fotoluminescentes-placas-rota-de-fuga-placa-rota-de-saida-escada-sobe-a-direita--fotoluminescente-</t>
  </si>
  <si>
    <t>PÇ</t>
  </si>
  <si>
    <t xml:space="preserve"> SETA INDICATIVA DE ESCADA DIVERSAS DIREÇÕES </t>
  </si>
  <si>
    <t>4.8.14</t>
  </si>
  <si>
    <t>https://www.placasonline.com.br/prod,idloja,5811,idproduto,904111,fotoluminescentes-sinalizacao-equipamentos-placa-pictograma-mangueira-de-incendio--fotoluminescente-</t>
  </si>
  <si>
    <t xml:space="preserve"> SETA INDICATIVA DE ABRIGO DE MANGUEIRA</t>
  </si>
  <si>
    <t>4.8.13</t>
  </si>
  <si>
    <t>https://www.placasonline.com.br/prod,idloja,5811,idproduto,904110,fotoluminescentes-sinalizacao-equipamentos-placa-pictograma-hidrante-h---fotoluminescente-</t>
  </si>
  <si>
    <t xml:space="preserve"> SETA INDICATIVA DE HIDRANTE </t>
  </si>
  <si>
    <t>4.8.12</t>
  </si>
  <si>
    <t>https://www.placasonline.com.br/prod,idloja,5811,idproduto,1192768,fotoluminescentes-sinalizacao-equipamentos-placa-indicativa-de-chave-da-bomba-de-incendio-nao-desligue--fotoluminescente-</t>
  </si>
  <si>
    <t xml:space="preserve"> SETA INDICATIVA DE BOMBA</t>
  </si>
  <si>
    <t>4.8.11</t>
  </si>
  <si>
    <t>https://www.placasonline.com.br/prod,idloja,5811,idproduto,904125,fotoluminescentes-sinalizacao-equipamentos-placa-indicativa-do-ponto-de-acionamento-do-alarme-de-incendio--fotoluminescente-</t>
  </si>
  <si>
    <t xml:space="preserve"> SETA INDICATIVA DE ALARME  </t>
  </si>
  <si>
    <t>4.8.10</t>
  </si>
  <si>
    <t>https://www.placasonline.com.br/prod,idloja,5811,idproduto,904300,diversas-energia-e-telefonia-placa-quadro-de-forca</t>
  </si>
  <si>
    <t xml:space="preserve"> SETA QUADRO DE FORÇA </t>
  </si>
  <si>
    <t>4.8.9</t>
  </si>
  <si>
    <t>https://www.placasonline.com.br/prod,idloja,5811,idproduto,2417302,industrial-placas-de-atencao-placa-atencao--chave-geral</t>
  </si>
  <si>
    <t xml:space="preserve"> SETA CHAVE GERAL </t>
  </si>
  <si>
    <t>4.8.8</t>
  </si>
  <si>
    <t>https://www.placasonline.com.br/prod,idloja,5811,idproduto,904127,fotoluminescentes-sinalizacao-equipamentos-placa-indicativa-do-ponto-de-acionamento-da-bomba-de-incendio--fotoluminescente-</t>
  </si>
  <si>
    <t xml:space="preserve"> SETA INDICATIVA DE CHAVE DE BOMBA PRINCIPAL</t>
  </si>
  <si>
    <t>4.8.7</t>
  </si>
  <si>
    <t>https://www.placasonline.com.br/prod,idloja,5811,idproduto,2976324,industrial-placas-de-perigo-placa-perigo--infalamavel</t>
  </si>
  <si>
    <t xml:space="preserve"> SETA PERIGO INFLAMÁVEL </t>
  </si>
  <si>
    <t>4.8.6</t>
  </si>
  <si>
    <t>https://www.placasonline.com.br/prod,idloja,5811,idproduto,904287,diversas-antifumo-e-antialcool-placa-proibido-fumar</t>
  </si>
  <si>
    <t xml:space="preserve"> SETA PROIBIDO FUMAR </t>
  </si>
  <si>
    <t>4.8.5</t>
  </si>
  <si>
    <t xml:space="preserve"> ADESIVO DISTITIVO DE INCÊNDIO </t>
  </si>
  <si>
    <t>4.8.4</t>
  </si>
  <si>
    <t xml:space="preserve"> FITA PERFURADA GALVANIZADA P/ FIXAÇÃO</t>
  </si>
  <si>
    <t>4.8.3</t>
  </si>
  <si>
    <t>https://www.placasonline.com.br/prod,idloja,5811,idproduto,904156,fotoluminescentes-placas-rota-de-fuga-placa-saida--fotoluminescente-</t>
  </si>
  <si>
    <t xml:space="preserve"> SETA INDICATIVA DE SAÍDA </t>
  </si>
  <si>
    <t>4.8.2</t>
  </si>
  <si>
    <t>https://www.placasonline.com.br/prod,idloja,5811,idproduto,904164,fotoluminescentes-placas-rota-de-fuga-placa-rota-de-saida-descida-a-direita--fotoluminescente-</t>
  </si>
  <si>
    <t xml:space="preserve"> SETA INDICATIVA DE ROTA DE FUGA DIVERSAS DIREÇÕES</t>
  </si>
  <si>
    <t>4.8.1</t>
  </si>
  <si>
    <t>4.8</t>
  </si>
  <si>
    <t>4.7.3</t>
  </si>
  <si>
    <t>4.7.2</t>
  </si>
  <si>
    <t>DISJUNTOR TERMOMAGNÉTICO, BIPOLAR 220/380 V, CORRENTE DE 10 A ATÉ 50 A</t>
  </si>
  <si>
    <t>371363</t>
  </si>
  <si>
    <t>4.7.1</t>
  </si>
  <si>
    <t>4.7</t>
  </si>
  <si>
    <t>DETECTOR DE FUMAÇA COM BASE - ENDEREÇÁVEL</t>
  </si>
  <si>
    <t> 500543</t>
  </si>
  <si>
    <t>4.6.5</t>
  </si>
  <si>
    <t>CENTRAL DE ILUMINAÇÃO DE EMERGÊNCIA, COMPLETA, AUTONOMIA 1 HORA, PARA ATÉ 240 W</t>
  </si>
  <si>
    <t>4.6.4</t>
  </si>
  <si>
    <t>4.6.3</t>
  </si>
  <si>
    <t>4.6.2</t>
  </si>
  <si>
    <t>LUMINÁRIA PARA BALIZAMENTO OU ACLARAMENTO DE SOBREPOR COMPLETA COM LÂMPADA FLUORESCENTE COMPACTA DE 9 W</t>
  </si>
  <si>
    <t>500524</t>
  </si>
  <si>
    <t>4.6.1</t>
  </si>
  <si>
    <t>4.6</t>
  </si>
  <si>
    <t>501008</t>
  </si>
  <si>
    <t>4.5.2</t>
  </si>
  <si>
    <t>501010</t>
  </si>
  <si>
    <t>4.5.1</t>
  </si>
  <si>
    <t>4.5</t>
  </si>
  <si>
    <t>4.4.14</t>
  </si>
  <si>
    <t> 500111</t>
  </si>
  <si>
    <t>4.4.13</t>
  </si>
  <si>
    <t>MANGUEIRA COM UNIÃO DE ENGATE RÁPIDO, DN= 1 1/2´ (38 MM)</t>
  </si>
  <si>
    <t>500108</t>
  </si>
  <si>
    <t>4.4.12</t>
  </si>
  <si>
    <t xml:space="preserve">UNIAO FERRO GALV C/ASSENTO CONICO BRONZE 2 1/2" UN CR </t>
  </si>
  <si>
    <t>SINAPI ( INSUMO)</t>
  </si>
  <si>
    <t>4.4.11</t>
  </si>
  <si>
    <t xml:space="preserve">FLANGE AVULSO EM FERRO FUNDIDO, CLASSE PN-10, DN= 80MM </t>
  </si>
  <si>
    <t>4.4.10</t>
  </si>
  <si>
    <t xml:space="preserve">PARAFUSO DE ACO TIPO CHUMBADOR PARABOLT, DIAMETRO 1/2", COMPRIMENTO 75 MM </t>
  </si>
  <si>
    <t>4.4.9</t>
  </si>
  <si>
    <t>SUPORTE P/ TUBULAÇÃO 2 ½” TIPO L</t>
  </si>
  <si>
    <t>4.4.8</t>
  </si>
  <si>
    <t>ABRIGO DUPLO PARA HIDRANTE/MANGUEIRA, COM VISOR E SUPORTE (EMBUTIR E EXTERNO)</t>
  </si>
  <si>
    <t> 500103</t>
  </si>
  <si>
    <t>4.4.7</t>
  </si>
  <si>
    <t>TAMPÃO DE ENGATE RÁPIDO EM LATÃO, DN= 1 1/2´, COM CORRENTE</t>
  </si>
  <si>
    <t>500120</t>
  </si>
  <si>
    <t>4.4.6</t>
  </si>
  <si>
    <t>TAMPÃO DE ENGATE RÁPIDO EM LATÃO, DN= 2 1/2´, COM CORRENTE</t>
  </si>
  <si>
    <t>500119</t>
  </si>
  <si>
    <t>4.4.5</t>
  </si>
  <si>
    <t>ADAPTADOR DE ENGATE RÁPIDO EM LATÃO DE 2 1/2´ X 1 1/2´</t>
  </si>
  <si>
    <t>500116</t>
  </si>
  <si>
    <t>4.4.4</t>
  </si>
  <si>
    <t>ADAPTADOR DE ENGATE RÁPIDO EM LATÃO DE 2 1/2´ X 2 1/2´</t>
  </si>
  <si>
    <t>500117</t>
  </si>
  <si>
    <t>4.4.3</t>
  </si>
  <si>
    <t xml:space="preserve">ACIONADOR MANUAL TIPO QUEBRA VIDRO, EM CAIXA PLÁSTICA </t>
  </si>
  <si>
    <t>4.4.2</t>
  </si>
  <si>
    <t xml:space="preserve"> HIDRANTE DE COLUNA COM DUAS SAÍDAS, 4´X 2 1/2´ - SIMPLES </t>
  </si>
  <si>
    <t>4.4.1</t>
  </si>
  <si>
    <t>4.4</t>
  </si>
  <si>
    <t>CARGA MANUAL DE ENTULHO EM CAMINHAO BASCULANTE 6 M3</t>
  </si>
  <si>
    <t>4.9.2</t>
  </si>
  <si>
    <t>ESCAVACAO MANUAL DE VALA EM LODO, DE 1,5 ATE 3M, EXCLUINDO ESGOTAMENTO/ESCORAMENTO.</t>
  </si>
  <si>
    <t>73965/009</t>
  </si>
  <si>
    <t>4.9.1</t>
  </si>
  <si>
    <t>REGISTRO/VALVULA GLOBO ANGULAR 45 GRAUS EM LATAO PARA HIDRANTES DE INCÊNDIO PREDIAL DN 2.1/2" - FORNECIMENTO E INSTALACAO</t>
  </si>
  <si>
    <t>74169/001</t>
  </si>
  <si>
    <t>4.3.5</t>
  </si>
  <si>
    <t>VÁLVULA DE RETENÇÃO HORIZONTAL EM BRONZE, DN= 2 1/2´</t>
  </si>
  <si>
    <t>470506</t>
  </si>
  <si>
    <t>4.3.4</t>
  </si>
  <si>
    <t>4.3.3</t>
  </si>
  <si>
    <t>4.3.2</t>
  </si>
  <si>
    <t>TUBO DE AÇO CARBONO PRETO SEM COSTURA SCHEDULE 40, DN= 2 1/2´ - INCLUSIVE CONEXÕES</t>
  </si>
  <si>
    <t>46.21.056</t>
  </si>
  <si>
    <t>4.3.1</t>
  </si>
  <si>
    <t>4.3</t>
  </si>
  <si>
    <t xml:space="preserve"> BASE DE BOMBA METÁLICA</t>
  </si>
  <si>
    <t>4.2.3</t>
  </si>
  <si>
    <t>CONJUNTO MOTOR-BOMBA (CENTRÍFUGA) 10 CV MONOESTÁGIO, HMAN= 24 A 36 MCA,Q= 53 A 45 M³/H</t>
  </si>
  <si>
    <t>4.2.2</t>
  </si>
  <si>
    <t>50.01.090</t>
  </si>
  <si>
    <t>4.2.1</t>
  </si>
  <si>
    <t>COMP.</t>
  </si>
  <si>
    <t>4.1.1</t>
  </si>
  <si>
    <t>INSTALAÇÕES</t>
  </si>
  <si>
    <t>CJ.</t>
  </si>
  <si>
    <t>RESERVATÓRIO METÁLICO CILÍNDRICO HORIZONTAL - CAPACIDADE DE 10.000 LITROS</t>
  </si>
  <si>
    <t>48.03.138</t>
  </si>
  <si>
    <t>3.11</t>
  </si>
  <si>
    <t>3.10</t>
  </si>
  <si>
    <t>REATERRO MANUAL APILOADO COM SOQUETE</t>
  </si>
  <si>
    <t>3.9</t>
  </si>
  <si>
    <t>IMPERMEABILIZACAO DE ESTRUTURAS ENTERRADAS, COM TINTA ASFALTICA, DUAS DEMAOS</t>
  </si>
  <si>
    <t xml:space="preserve"> 74106/001</t>
  </si>
  <si>
    <t xml:space="preserve">CONCRETO USINADO, FCK = 20,0 MPA - PARA BOMBEAMENTO </t>
  </si>
  <si>
    <t>KG</t>
  </si>
  <si>
    <t xml:space="preserve">ARMADURA EM BARRA DE AÇO CA-50 (A OU B) FYK= 500 MPA </t>
  </si>
  <si>
    <t>FABRICAÇÃO, MONTAGEM E DESMONTAGEM DE FÔRMA PARA VIGA BALDRAME, EM MADEIRA SERRADA, E=25 MM, 2 UTILIZAÇÕES</t>
  </si>
  <si>
    <t>CAMADA HORIZONTAL DRENANTE C/ PEDRA BRITADA 1 E 2</t>
  </si>
  <si>
    <t>REGULARIZACAO E COMPACTACAO DE SUBLEITO ATE 20 CM DE ESPESSURA</t>
  </si>
  <si>
    <t>ESTACA A TRADO (BROCA) DIAMETRO = 20 CM, EM CONCRETO MOLDADO IN LOCO, 15 MPA, SEM ARMACAO.</t>
  </si>
  <si>
    <t>74156/003</t>
  </si>
  <si>
    <t>RESERVATORIO METÁLICO</t>
  </si>
  <si>
    <t xml:space="preserve">LIMPEZA MANUAL DO TERRENO (C/ RASPAGEM SUPERFICIAL) </t>
  </si>
  <si>
    <t>73948/016</t>
  </si>
  <si>
    <t>DEMOLIÇÃO MECANIZADA DE PAVIMENTO OU PISO EM CONCRETO, INCLUSIVE FRAGMENTAÇÃO, CARREGAMENTO, TRANSPORTE ATÉ 1,0 QUILÔMETRO E DESCARREGAMENTO</t>
  </si>
  <si>
    <t> 030124</t>
  </si>
  <si>
    <t>TAPUME DE CHAPA DE MADEIRA COMPENSADA (6MM) - PINTURA A CAL- APROVEITAMENTO 2 X</t>
  </si>
  <si>
    <t>74220/001</t>
  </si>
  <si>
    <t>1.3</t>
  </si>
  <si>
    <t>ALUGUEL CONTAINER/ESCRIT INCL INST ELET LARG=2,20 COMP=6,20M ALT=2,50M CHAPA ACO C/NERV TRAPEZ FORRO C/ISOL TERMO/ACUSTICO CHASSIS REFORC PISO COMPENS NAVAL EXC TRANSP/CARGA/DESCARGA CUSTOS HORÁRIOS DE MÁQUINAS E EQUIPAMENTOS</t>
  </si>
  <si>
    <t>73847/001</t>
  </si>
  <si>
    <t>Quant.</t>
  </si>
  <si>
    <t>Não encontrei do de 2 1/2, somente de 1 1/2</t>
  </si>
  <si>
    <t>Estaca de antes era de 25cm, na tabela só existia a de 20cm</t>
  </si>
  <si>
    <r>
      <t xml:space="preserve">Arquivo : </t>
    </r>
    <r>
      <rPr>
        <sz val="10"/>
        <rFont val="Arial Narrow"/>
        <family val="2"/>
      </rPr>
      <t>051 - O - 866 - 20 - 001_2</t>
    </r>
  </si>
  <si>
    <t>Item de mercado</t>
  </si>
  <si>
    <r>
      <t>Data Base :</t>
    </r>
    <r>
      <rPr>
        <sz val="10"/>
        <rFont val="Arial Narrow"/>
        <family val="2"/>
      </rPr>
      <t xml:space="preserve"> ABRIL / 2016</t>
    </r>
  </si>
  <si>
    <t>Local : EMEI MARIA NAZARETH LORDELLO - MUNICÍPIO DE CORDEIRÓPOLIS/SP</t>
  </si>
  <si>
    <t>Obra : MELHORIA E INSTALAÇOES PARA SISTEMA DE COMBATE A INCENDIO</t>
  </si>
  <si>
    <t>Proprietário: PREFEITURA MUNICIPAL DE CORDEIRÓPOLIS</t>
  </si>
  <si>
    <t xml:space="preserve"> </t>
  </si>
  <si>
    <t>CO-36 CORRIMÃO DUPLO INTERMEDIÁRIO AÇO GALVANIZADO COM PINTURA ESMALTE</t>
  </si>
  <si>
    <t xml:space="preserve">06.03.102
</t>
  </si>
  <si>
    <t>3.7.4</t>
  </si>
  <si>
    <t>3.6.4</t>
  </si>
  <si>
    <t>50.01.100</t>
  </si>
  <si>
    <t xml:space="preserve">ESMALTE EM MASSA, INCLUSIVE PREPARO </t>
  </si>
  <si>
    <t xml:space="preserve">331004 </t>
  </si>
  <si>
    <t xml:space="preserve">INSTALAÇÕES </t>
  </si>
  <si>
    <t>TRANSPORTE COM CAMINHÃO BASCULANTE 6 M3 EM RODOVIA PAVIMENTADA ( PARA DISTÂNCIAS SUPERIORES A 4 KM)</t>
  </si>
  <si>
    <t>2.5</t>
  </si>
  <si>
    <t>REATERRO MANUAL APILOADO COM SOQUETE.</t>
  </si>
  <si>
    <t>ESCAVACAO MANUAL DE VALA EM LODO, DE 1,5 ATE 3M, EXCLUINDO ESGOTAMENTO/ESCORAMENTO</t>
  </si>
  <si>
    <t>DEMOLIÇÃO MANUAL DE CONCRETO SIMPLES</t>
  </si>
  <si>
    <t>03.01.020</t>
  </si>
  <si>
    <r>
      <t xml:space="preserve">Arquivo : </t>
    </r>
    <r>
      <rPr>
        <sz val="10"/>
        <rFont val="Arial Narrow"/>
        <family val="2"/>
      </rPr>
      <t>051 - O - 1423 - 20 - 001_0</t>
    </r>
  </si>
  <si>
    <r>
      <t xml:space="preserve">Local : </t>
    </r>
    <r>
      <rPr>
        <sz val="10"/>
        <rFont val="Arial Narrow"/>
        <family val="2"/>
      </rPr>
      <t>EMEIF PROFESSOR GERALDO APPARECIDO ROCHA - MUNICIPIO DE CORDEIRÓPOLIS/SP</t>
    </r>
  </si>
  <si>
    <r>
      <t xml:space="preserve">Proprietário: </t>
    </r>
    <r>
      <rPr>
        <sz val="10"/>
        <rFont val="Arial Narrow"/>
        <family val="2"/>
      </rPr>
      <t>PREFEITURA MUNICIPAL DE CORDEIRÓPOLIS</t>
    </r>
  </si>
  <si>
    <t xml:space="preserve">VÁLVULA DE ESFERA MONOBLOCO EM LATÃO FUNDIDO PASSAGEM PLENA, ACIONAMENTO COM ALAVANCA DN= 3/4' </t>
  </si>
  <si>
    <t>6.4</t>
  </si>
  <si>
    <t>TUBO DE COBRE P/ GAS CLASSE A S/COST DN=3/4 (22) SOLDA FOSCOPER</t>
  </si>
  <si>
    <t>08.02.061</t>
  </si>
  <si>
    <t>6.3</t>
  </si>
  <si>
    <t>TUBO DE COBRE P/ GAS CLASSE A S/COST DN=1/2 (15) SOLDA FOSCOPER</t>
  </si>
  <si>
    <t>08.02.060</t>
  </si>
  <si>
    <t>6.2</t>
  </si>
  <si>
    <t>AG-05 ABRIGO PARA GAS COM 4 CILINDROS DE 45 KG</t>
  </si>
  <si>
    <t>08.02.002</t>
  </si>
  <si>
    <t>6.1</t>
  </si>
  <si>
    <t>COMPARTIMENTO PARA GÁS</t>
  </si>
  <si>
    <t>5.2</t>
  </si>
  <si>
    <t>5.1</t>
  </si>
  <si>
    <t>4.7.4</t>
  </si>
  <si>
    <t>4.3.6</t>
  </si>
  <si>
    <t>FITA DE ADVERTENCIA - ROLO COM 20 M</t>
  </si>
  <si>
    <t>PINTURA DO LOGOTIPO SABESP</t>
  </si>
  <si>
    <t>SABESP</t>
  </si>
  <si>
    <t>PINTURA ESMALTE ALTO BRILHO, DUAS DEMAOS, SOBRE SUPERFICIE METALICA</t>
  </si>
  <si>
    <t>73924/001</t>
  </si>
  <si>
    <t>FUNDO PREPARADOR PRIMER A BASE DE EPOXI, PARA ESTRUTURA METALICA, UMA DEMAO, ESPESSURA DE 25 MICRA.</t>
  </si>
  <si>
    <t>73865/001</t>
  </si>
  <si>
    <t>PINTURA</t>
  </si>
  <si>
    <t>H</t>
  </si>
  <si>
    <t xml:space="preserve">GUINDASTE SOBRE PNEUS - 45 T 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</si>
  <si>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12.000,00L – Ø 1,44M – ALTURA 5,20M</t>
  </si>
  <si>
    <t>RESERVATORIO METALICO E BASE DE CONCRETO</t>
  </si>
  <si>
    <t>2.6</t>
  </si>
  <si>
    <t>ESCAVAÇÃO MANUAL DE VALAS. AF_03/2016</t>
  </si>
  <si>
    <t>QUANT.CEI LEONOR FORTUNATTO</t>
  </si>
  <si>
    <t>QUANT. EMEIF MARIA PAGOTTO</t>
  </si>
  <si>
    <r>
      <t xml:space="preserve">Arquivo : </t>
    </r>
    <r>
      <rPr>
        <sz val="10"/>
        <rFont val="Arial Narrow"/>
        <family val="2"/>
      </rPr>
      <t>051 - O - 1424 - 20 - 001_0</t>
    </r>
  </si>
  <si>
    <r>
      <t>Data Base :</t>
    </r>
    <r>
      <rPr>
        <sz val="10"/>
        <rFont val="Arial Narrow"/>
        <family val="2"/>
      </rPr>
      <t xml:space="preserve"> ABRIL / 2018</t>
    </r>
  </si>
  <si>
    <r>
      <t xml:space="preserve">Local : </t>
    </r>
    <r>
      <rPr>
        <sz val="10"/>
        <rFont val="Arial Narrow"/>
        <family val="2"/>
      </rPr>
      <t>EMEIF MARIA PAGOTTO MORAES E CEI LEONOR FORTUNATO - MUNICIPIO DE CORDEIRÓPOLIS/SP</t>
    </r>
  </si>
  <si>
    <r>
      <t xml:space="preserve">Local : </t>
    </r>
    <r>
      <rPr>
        <sz val="10"/>
        <rFont val="Arial Narrow"/>
        <family val="2"/>
      </rPr>
      <t>EMEIF PROF. JORGE FERNANDES - ESTRADA  JOSÉ WALTER SOMMER, S/N - BAIRRO CASCALHO</t>
    </r>
  </si>
  <si>
    <r>
      <t>Data Base :</t>
    </r>
    <r>
      <rPr>
        <sz val="10"/>
        <rFont val="Arial Narrow"/>
        <family val="2"/>
      </rPr>
      <t xml:space="preserve"> AGOSTO / 2016</t>
    </r>
  </si>
  <si>
    <r>
      <t xml:space="preserve">Arquivo : </t>
    </r>
    <r>
      <rPr>
        <sz val="10"/>
        <rFont val="Arial Narrow"/>
        <family val="2"/>
      </rPr>
      <t>051 - O - 1473 - 20 - 001_0</t>
    </r>
  </si>
  <si>
    <t>CONSTRUÇÃO PROVISÓRIA EM MADEIRA - FORNECIMENTO E MONTAGEM</t>
  </si>
  <si>
    <t> 040902</t>
  </si>
  <si>
    <t>RETIRADA DE ESQUADRIA METÁLICA EM GERAL</t>
  </si>
  <si>
    <t>SERVIÇOS COMPLEMENTARES</t>
  </si>
  <si>
    <t>LIMPEZA FINAL DA OBRA</t>
  </si>
  <si>
    <r>
      <t xml:space="preserve">Local : </t>
    </r>
    <r>
      <rPr>
        <sz val="10"/>
        <rFont val="Arial Narrow"/>
        <family val="2"/>
      </rPr>
      <t>CEI CORONEL JOSÉ LEVY - MUNICIPIO DE CORDEIRÓPOLIS/SP</t>
    </r>
  </si>
  <si>
    <r>
      <t xml:space="preserve">Data Base : </t>
    </r>
    <r>
      <rPr>
        <sz val="10"/>
        <rFont val="Arial Narrow"/>
        <family val="2"/>
      </rPr>
      <t>MAIO/2016</t>
    </r>
  </si>
  <si>
    <r>
      <t xml:space="preserve">Arquivo : </t>
    </r>
    <r>
      <rPr>
        <sz val="10"/>
        <rFont val="Arial Narrow"/>
        <family val="2"/>
      </rPr>
      <t>051 - O - 1425 - 20 - 001_0</t>
    </r>
  </si>
  <si>
    <t xml:space="preserve">QUANT. </t>
  </si>
  <si>
    <t>3.12</t>
  </si>
  <si>
    <t>3.13</t>
  </si>
  <si>
    <t>3.14</t>
  </si>
  <si>
    <t>3.15</t>
  </si>
  <si>
    <t>3.16</t>
  </si>
  <si>
    <t>3.16.1</t>
  </si>
  <si>
    <t>3.16.2</t>
  </si>
  <si>
    <t>3.16.3</t>
  </si>
  <si>
    <t>5.3</t>
  </si>
  <si>
    <t>I3: Cont.Prev s/Rec.Bruta (Lei 13.161/15 - Desoneração)</t>
  </si>
  <si>
    <t>73965/010</t>
  </si>
  <si>
    <t>ESCAVACAO MANUAL DE VALA EM  MATERIAL DE 1A CATEGORIA ATE 1,5M EXCLUINDO ESGOTAMENTO / ESCORAMENTO</t>
  </si>
  <si>
    <t xml:space="preserve"> 73964/004</t>
  </si>
  <si>
    <t>REATERRO DE VALAS / CAVAS, COMPACTADA A MAÇO, EM CAMADAS DE ATÉ 30 CM.</t>
  </si>
  <si>
    <t> 120501</t>
  </si>
  <si>
    <t>TAXA DE MOBILIZAÇÃO PARA ESTACA ESCAVADA</t>
  </si>
  <si>
    <t>TAXA</t>
  </si>
  <si>
    <t> 120515</t>
  </si>
  <si>
    <t>ESTACA ESCAVADA MECANICAMENTE, DIÂMETRO DE 40 CM ATÉ 50 T</t>
  </si>
  <si>
    <t>ESCAVACAO MANUAL DE VALA EM MATERIAL DE 1A CATEGORIA ATE 1,5M EXCLUINDO ESGOTAMENTO / ESCORAMENTO</t>
  </si>
  <si>
    <t>REGULARIZACAO E COMPACTACAO MANUAL DE TERRENO COM SOQUETE</t>
  </si>
  <si>
    <t>74164/004</t>
  </si>
  <si>
    <t>LASTRO DE BRITA</t>
  </si>
  <si>
    <t>FORMA DE MADEIRA COMUM PARA FUNDACOES</t>
  </si>
  <si>
    <t xml:space="preserve">ARMAÇÃO DE FUNDAÇÕES E ESTRUTURAS DE CONCRETO ARMADO, EXCETO VIGAS, PILARES E LAJES (DE EDIFÍCIOS DE MÚLTIPLOS PAVIMENTOS, EDIFICAÇÃO TÉRREA OU SOBRADO), UTILIZANDO AÇO CA-50 DE 12.5 MM - MONTAGEM. AF_12/2015 </t>
  </si>
  <si>
    <t xml:space="preserve">CONCRETAGEM DE PAREDES EM EDIFICAÇÕES UNIFAMILIARES FEITAS COM SISTEMA  DE FÔRMAS MANUSEÁVEIS COM CONCRETO USINADO BOMBEÁVEL, FCK 20 MPA, LANÇADO COM BOMBA LANÇA - LANÇAMENTO, ADENSAMENTO E ACABAMENTO. AF_06/201               </t>
  </si>
  <si>
    <t>74106/001</t>
  </si>
  <si>
    <t>IMPERMEABILIZACAO COM TINTA BETUMINOSA EM FUNDACOES, BALDRAMES E MUROS DE ARRIMO, DUAS DEMAOS</t>
  </si>
  <si>
    <t>73964/004</t>
  </si>
  <si>
    <t>110503</t>
  </si>
  <si>
    <t>ARGAMASSA GRAUTE EXPANSIVA AUTONIVELANTE DE ALTA RESISTÊNCIA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</si>
  <si>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16.000,00L – Ø 1,44M – ALTURA 8,20M</t>
  </si>
  <si>
    <t>PINTURA ESMALTE BRILHANTE (2 DEMAOS) SOBRE SUPERFICIE METALICA, INCLUSIVE PROTECAO COM ZARCAO (1 DEMAO)</t>
  </si>
  <si>
    <t>PINTURA DO LOGOTIPO</t>
  </si>
  <si>
    <t xml:space="preserve">73892/001 </t>
  </si>
  <si>
    <t>EXECUÇÃO DE PASSEIO (CALÇADA) EM CONCRETO (CIMENTO/AREIA/SEIXO ROLADO) , PREPARO MECÂNICO, ESPESSURA 7CM, COM JUNTA DE DILATAÇÃO EM MADEIRA,
INCLUSO LANÇAMENTO E ADENSAMENTO</t>
  </si>
  <si>
    <t xml:space="preserve">CENTRAL DE ILUMINAÇÃO DE EMERGÊNCIA, COMPLETA, AUTONOMIA 1 HORA, ATÉ 240W </t>
  </si>
  <si>
    <t>24,19</t>
  </si>
  <si>
    <t>2095,11</t>
  </si>
  <si>
    <r>
      <t>Local :</t>
    </r>
    <r>
      <rPr>
        <sz val="10"/>
        <rFont val="Arial Narrow"/>
        <family val="2"/>
      </rPr>
      <t xml:space="preserve"> CENTRO EDUCACIONAL INFANTIL - LILIA INEZ THIRION VITTE</t>
    </r>
  </si>
  <si>
    <t>RUA LAURENTINO FONSECA, 640, VILA SANTO ANTÔNIO - CORDEIRÓPOLIS / SP</t>
  </si>
  <si>
    <r>
      <t>Data Base :</t>
    </r>
    <r>
      <rPr>
        <sz val="10"/>
        <rFont val="Arial Narrow"/>
        <family val="2"/>
      </rPr>
      <t xml:space="preserve"> SETEMBRO / 2018</t>
    </r>
  </si>
  <si>
    <r>
      <t xml:space="preserve">Arquivo : </t>
    </r>
    <r>
      <rPr>
        <sz val="10"/>
        <rFont val="Arial Narrow"/>
        <family val="2"/>
      </rPr>
      <t>051 - O - 1719 - 20 - 001_0</t>
    </r>
  </si>
  <si>
    <t>2.1.1</t>
  </si>
  <si>
    <t>2.2.1</t>
  </si>
  <si>
    <t>2.2.2</t>
  </si>
  <si>
    <t>2.3.1</t>
  </si>
  <si>
    <t>2.3.2</t>
  </si>
  <si>
    <t>2.3.3</t>
  </si>
  <si>
    <r>
      <t>Local :</t>
    </r>
    <r>
      <rPr>
        <sz val="10"/>
        <rFont val="Arial Narrow"/>
        <family val="2"/>
      </rPr>
      <t xml:space="preserve"> CENTRO EDUCACIONAL INFANTIL - UARDE ABRAHÃO DE C. TOLEDO</t>
    </r>
  </si>
  <si>
    <t>RUA LOURENÇO EMELINO MAZUTTI, Nº 777 - JARDIM JOSÉ CORTE - CORDEIRÓPOLIS/SP</t>
  </si>
  <si>
    <r>
      <t xml:space="preserve">Arquivo : </t>
    </r>
    <r>
      <rPr>
        <sz val="10"/>
        <rFont val="Arial Narrow"/>
        <family val="2"/>
      </rPr>
      <t>051 - O - 1516 - 20 - 001_1</t>
    </r>
  </si>
  <si>
    <t xml:space="preserve">73847/001 </t>
  </si>
  <si>
    <t>ALUGUEL CONTAINER/ESCRIT INCL INST ELET LARG=2,20 COMP=6,20M ALT=2,50M CHAPA ACO C/NERV TRAPEZ FORRO C/ISOL TERMO/ACUSTICO CHASSIS REFORC PISO COMPENS NAVAL EXC TRANSP/CARGA/DESCARGA</t>
  </si>
  <si>
    <t>MÊS</t>
  </si>
  <si>
    <t>DEMOLIÇÃO DE ALVENARIA DE BLOCO FURADO, DE FORMA MANUAL, SEM REAPROVEITAMENTO. AF_12/2017</t>
  </si>
  <si>
    <t>TRANSPORTE COM CAMINHÃO BASCULANTE DE 6 M3, EM VIA URBANA PAVIMENTADA, M3XKM DMT ATÉ 30 KM (UNIDADE: M3XKM). AF_01/2018</t>
  </si>
  <si>
    <t>CONJUNTO MOTOR-BOMBA (CENTRÍFUGA) 5 CV, MULTIESTÁGIO, HMAN= 25 A 50 MCA, Q=
21,0 A 13,3 M³/H</t>
  </si>
  <si>
    <t>TUBO DE AÇO GALVANIZADO COM COSTURA, CLASSE MÉDIA, DN 65 (2 1/2"), CONEXÃO ROSQUEADA, INSTALADO EM REDE DE ALIMENTAÇÃO PARA HIDRANTE - FORNECIMENTO E INSTALAÇÃO. AF_12/2015</t>
  </si>
  <si>
    <t xml:space="preserve">RECALQUE DE PASSEIO COM UNIÃO ENGATE RÁPIDO - REGISTRO TIPO GLOBO 2 1/2" </t>
  </si>
  <si>
    <t xml:space="preserve">74072/002 </t>
  </si>
  <si>
    <t>CORRIMAO EM TUBO ACO GALVANIZADO 2 1/2" COM BRACADEIRA</t>
  </si>
  <si>
    <t>QUANTIFICAR</t>
  </si>
  <si>
    <r>
      <t xml:space="preserve">Local : </t>
    </r>
    <r>
      <rPr>
        <sz val="10"/>
        <rFont val="Arial Narrow"/>
        <family val="2"/>
      </rPr>
      <t>CEI LEONOR MARCICANO - MUNICIPIO DE CORDEIRÓPOLIS/SP</t>
    </r>
  </si>
  <si>
    <r>
      <t xml:space="preserve">Arquivo : </t>
    </r>
    <r>
      <rPr>
        <sz val="10"/>
        <rFont val="Arial Narrow"/>
        <family val="2"/>
      </rPr>
      <t>051 - O - 1427 - 20 - 001_0</t>
    </r>
  </si>
  <si>
    <t>5.4</t>
  </si>
  <si>
    <t>5.5</t>
  </si>
  <si>
    <t>5.6</t>
  </si>
  <si>
    <t>5.7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</si>
  <si>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8.000,00L – Ø 1,44M – ALTURA 5,20M</t>
  </si>
  <si>
    <t xml:space="preserve">08.02.062 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</si>
  <si>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</si>
  <si>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</si>
  <si>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</si>
  <si>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</si>
  <si>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</si>
  <si>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r>
      <t>Local :</t>
    </r>
    <r>
      <rPr>
        <sz val="10"/>
        <rFont val="Arial Narrow"/>
        <family val="2"/>
      </rPr>
      <t xml:space="preserve"> CENTRO EDUCACIONAL INFANTIL - MARTHA SALIBE ABRAHÃO</t>
    </r>
  </si>
  <si>
    <t>RUA JOSÉ OLIVA DEL TESO, Nº 657 - JARDIM PROGRESSO</t>
  </si>
  <si>
    <r>
      <t xml:space="preserve">Arquivo : </t>
    </r>
    <r>
      <rPr>
        <sz val="10"/>
        <rFont val="Arial Narrow"/>
        <family val="2"/>
      </rPr>
      <t>051 - O - 1726 - 20 - 001_0</t>
    </r>
  </si>
  <si>
    <t>ESCADA</t>
  </si>
  <si>
    <t>ALVENARIA DE VEDAÇÃO DE BLOCOS VAZADOS DE CONCRETO DE 9X19X39CM (ESPES
SURA 9CM) DE PAREDES COM ÁREA LÍQUIDA MENOR QUE 6M² COM VÃOS E ARGAMASSA DE ASSENTAMENTO COM PREPARO MANUAL. AF_06/2014</t>
  </si>
  <si>
    <t xml:space="preserve">GRAUTEAMENTO VERTICAL EM ALVENARIA ESTRUTURAL. AF_01/2015 </t>
  </si>
  <si>
    <t>CHAPISCO APLICADO EM ALVENARIA (SEM PRESENÇA DE VÃOS) E ESTRUTURAS DE CONCRETO DE FACHADA, COM ROLO PARA TEXTURA ACRÍLICA. ARGAMASSA INDUST
RIALIZADA COM PREPARO MANUAL. AF_06/2014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</si>
  <si>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</si>
  <si>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PISO CIMENTADO, TRAÇO 1:3 (CIMENTO E AREIA), ACABAMENTO LISO, ESPESSURA 2,0 CM, PREPARO MECÂNICO DA ARGAMASSA. AF_06/2018</t>
  </si>
  <si>
    <t>APLICAÇÃO MANUAL DE TINTA LÁTEX ACRÍLICA EM PANOS SEM PRESENÇA DE VÃOS DE EDIFÍCIOS DE MÚLTIPLOS PAVIMENTOS, DUAS DEMÃOS. AF_11/2016</t>
  </si>
  <si>
    <t>4.5.3</t>
  </si>
  <si>
    <r>
      <t>Local :</t>
    </r>
    <r>
      <rPr>
        <sz val="10"/>
        <rFont val="Arial Narrow"/>
        <family val="2"/>
      </rPr>
      <t xml:space="preserve"> CENTRO EDUCACIONAL INFANTIL - MARIA PERUCHI</t>
    </r>
  </si>
  <si>
    <t>RUA PRES. CASTELO BRANCO, 1670 - JARDIM ELDORADO - CORDEIRÓPOLIS / SP</t>
  </si>
  <si>
    <r>
      <t xml:space="preserve">Arquivo : </t>
    </r>
    <r>
      <rPr>
        <sz val="10"/>
        <rFont val="Arial Narrow"/>
        <family val="2"/>
      </rPr>
      <t>051 - O - 1729 - 20 - 001_0</t>
    </r>
  </si>
  <si>
    <r>
      <t>A</t>
    </r>
    <r>
      <rPr>
        <sz val="11"/>
        <rFont val="Arial Narrow"/>
        <family val="2"/>
      </rPr>
      <t xml:space="preserve">dministração </t>
    </r>
    <r>
      <rPr>
        <b/>
        <sz val="11"/>
        <rFont val="Arial Narrow"/>
        <family val="2"/>
      </rPr>
      <t>C</t>
    </r>
    <r>
      <rPr>
        <sz val="11"/>
        <rFont val="Arial Narrow"/>
        <family val="2"/>
      </rPr>
      <t>entral</t>
    </r>
  </si>
  <si>
    <r>
      <t>S</t>
    </r>
    <r>
      <rPr>
        <sz val="11"/>
        <rFont val="Arial Narrow"/>
        <family val="2"/>
      </rPr>
      <t xml:space="preserve">eguro e </t>
    </r>
    <r>
      <rPr>
        <b/>
        <sz val="11"/>
        <rFont val="Arial Narrow"/>
        <family val="2"/>
      </rPr>
      <t>G</t>
    </r>
    <r>
      <rPr>
        <sz val="11"/>
        <rFont val="Arial Narrow"/>
        <family val="2"/>
      </rPr>
      <t>arantia</t>
    </r>
  </si>
  <si>
    <r>
      <t>R</t>
    </r>
    <r>
      <rPr>
        <sz val="11"/>
        <rFont val="Arial Narrow"/>
        <family val="2"/>
      </rPr>
      <t>isco</t>
    </r>
  </si>
  <si>
    <r>
      <t>D</t>
    </r>
    <r>
      <rPr>
        <sz val="11"/>
        <rFont val="Arial Narrow"/>
        <family val="2"/>
      </rPr>
      <t xml:space="preserve">espesas </t>
    </r>
    <r>
      <rPr>
        <b/>
        <sz val="11"/>
        <rFont val="Arial Narrow"/>
        <family val="2"/>
      </rPr>
      <t>F</t>
    </r>
    <r>
      <rPr>
        <sz val="11"/>
        <rFont val="Arial Narrow"/>
        <family val="2"/>
      </rPr>
      <t>inanceiras</t>
    </r>
  </si>
  <si>
    <r>
      <t>L</t>
    </r>
    <r>
      <rPr>
        <sz val="11"/>
        <rFont val="Arial Narrow"/>
        <family val="2"/>
      </rPr>
      <t>ucro</t>
    </r>
  </si>
  <si>
    <r>
      <t>I1:</t>
    </r>
    <r>
      <rPr>
        <sz val="11"/>
        <rFont val="Arial Narrow"/>
        <family val="2"/>
      </rPr>
      <t xml:space="preserve"> PIS e COFINS</t>
    </r>
  </si>
  <si>
    <r>
      <t>I2:</t>
    </r>
    <r>
      <rPr>
        <sz val="11"/>
        <rFont val="Arial Narrow"/>
        <family val="2"/>
      </rPr>
      <t xml:space="preserve"> ISSQN (conforme legislação municipal)</t>
    </r>
  </si>
  <si>
    <t>Maria Nazareth</t>
  </si>
  <si>
    <t>Geraldo Rocha</t>
  </si>
  <si>
    <t>Jorge Fernandes</t>
  </si>
  <si>
    <t>José Levy</t>
  </si>
  <si>
    <t>Lilia Inêz</t>
  </si>
  <si>
    <t>Uarde  Abraão</t>
  </si>
  <si>
    <t>Leonor Marcicano</t>
  </si>
  <si>
    <t>Martha Salibe</t>
  </si>
  <si>
    <t>Maria Peruchi</t>
  </si>
  <si>
    <t>EMEIEF</t>
  </si>
  <si>
    <t>EMEF</t>
  </si>
  <si>
    <t>CEI</t>
  </si>
  <si>
    <t>2.7</t>
  </si>
  <si>
    <t>Preço Unit. S/ BDI</t>
  </si>
  <si>
    <t>Preço Unit. C/ BDI</t>
  </si>
  <si>
    <t>Preço Serviç C/ BDI</t>
  </si>
  <si>
    <t>BASE</t>
  </si>
  <si>
    <t>RESERVATÓRIO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</si>
  <si>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</si>
  <si>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</si>
  <si>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</si>
  <si>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</si>
  <si>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</si>
  <si>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</si>
  <si>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</si>
  <si>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</si>
  <si>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</si>
  <si>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7.1</t>
  </si>
  <si>
    <t>EXECUÇÃO DE DEPÓSITO EM CANTEIRO DE OBRA EM CHAPA DE MADEIRA COMPENSADA, NÃO INCLUSO MOBILIÁRIO. AF_04/2016</t>
  </si>
  <si>
    <t xml:space="preserve">32.10.070 </t>
  </si>
  <si>
    <t>PROTEÇÃO ANTICORROSIVA, A BASE DE RESINA EPÓXI COM ALCATRÃO, PARA RAMAIS SOB A TERRA, COM DN ACIMA DE 2´ ATÉ 3´</t>
  </si>
  <si>
    <t>RECALQUE DE PASSEIO COM UNIÃO ENGATE RÁPIDO - REGISTRO TIPO GLOBO 2 1/2" UM</t>
  </si>
  <si>
    <t>10-08-50</t>
  </si>
  <si>
    <t>50.10.100</t>
  </si>
  <si>
    <t>50.10.140</t>
  </si>
  <si>
    <t xml:space="preserve">39.21.040 </t>
  </si>
  <si>
    <t xml:space="preserve">39.21.020 </t>
  </si>
  <si>
    <t xml:space="preserve">39.21.010 </t>
  </si>
  <si>
    <t>CABO DE COBRE FLEXÍVEL DE 6 MM², ISOLAMENTO 0,6/1KV - ISOLAÇÃO HEPR 90°C</t>
  </si>
  <si>
    <t>CABO DE COBRE FLEXÍVEL DE 2,5 MM², ISOLAMENTO 0,6/1KV - ISOLAÇÃO HEPR 90°C</t>
  </si>
  <si>
    <t>CABO DE COBRE FLEXÍVEL DE 1,5 MM², ISOLAMENTO 0,6/1KV - ISOLAÇÃO HEPR 90°C</t>
  </si>
  <si>
    <t>21.20.300</t>
  </si>
  <si>
    <t>FITA ADESIVA ANTIDERRAPANTE COM LARGURA DE 5 CM</t>
  </si>
  <si>
    <t xml:space="preserve">12.05.010 </t>
  </si>
  <si>
    <t>4.1.11</t>
  </si>
  <si>
    <t>TAXA DE MOBILIZAÇÃO E DESMOBILIZAÇÃO DE EQUIPAMENTOS PARA EXECUÇÃO DE ESTACA ESCAVADA</t>
  </si>
  <si>
    <t xml:space="preserve">11.01.130 </t>
  </si>
  <si>
    <t>CONCRETO USINADO, FCK = 25,0 MPA</t>
  </si>
  <si>
    <t>LEIS SOCIAIS =</t>
  </si>
  <si>
    <t>SERVIÇO</t>
  </si>
  <si>
    <t>Descrição</t>
  </si>
  <si>
    <t>Unidade</t>
  </si>
  <si>
    <t>MATERIAL</t>
  </si>
  <si>
    <t>MO</t>
  </si>
  <si>
    <t>TOTAL</t>
  </si>
  <si>
    <t>Código</t>
  </si>
  <si>
    <t>Coeficiente</t>
  </si>
  <si>
    <t>Preço</t>
  </si>
  <si>
    <t>Sub Total</t>
  </si>
  <si>
    <t xml:space="preserve">IMPRESSÃO COLORIDA EM PAPEL SULFITE A4 </t>
  </si>
  <si>
    <t xml:space="preserve">PLOTAGEM EM PAPEL SULFITE - TAMANHO "A1" - COLORIDA 
</t>
  </si>
  <si>
    <t>Mão Obra:</t>
  </si>
  <si>
    <t>*LS:</t>
  </si>
  <si>
    <t>SubMO:</t>
  </si>
  <si>
    <t>Materiais:</t>
  </si>
  <si>
    <t>*BDI:</t>
  </si>
  <si>
    <t>TOTAL:</t>
  </si>
  <si>
    <t>ENGENHEIRO SENIOR DE CIVIL</t>
  </si>
  <si>
    <t>B.01.000.020118</t>
  </si>
  <si>
    <t>DESENHISTA</t>
  </si>
  <si>
    <t>B.01.000.010187</t>
  </si>
  <si>
    <t>VEICULO COM CAPACIDADE PARA 4 PESSOAS</t>
  </si>
  <si>
    <t>S.01.000.080349</t>
  </si>
  <si>
    <t>A.02.000.070107</t>
  </si>
  <si>
    <t>COMP</t>
  </si>
  <si>
    <t>COMPOSIÇÃO DE PREÇO UNITÁRIO</t>
  </si>
  <si>
    <t xml:space="preserve">43.10.490  </t>
  </si>
  <si>
    <t>CONJUNTO MOTOR-BOMBA (CENTRÍFUGA) 5 CV, MULTIESTÁGIO, HMAN= 25 A 50 MCA, Q= 21,0 A 13,3 M³/H</t>
  </si>
  <si>
    <t>QTD</t>
  </si>
  <si>
    <t xml:space="preserve">50.05.240 </t>
  </si>
  <si>
    <t xml:space="preserve">50.05.250 </t>
  </si>
  <si>
    <t>3.6.5</t>
  </si>
  <si>
    <t>3.6.6</t>
  </si>
  <si>
    <t>3.6.7</t>
  </si>
  <si>
    <t>3.6.8</t>
  </si>
  <si>
    <t>3.6.9</t>
  </si>
  <si>
    <t>3.6.10</t>
  </si>
  <si>
    <t>3.3.6</t>
  </si>
  <si>
    <t>ESCAVAÇÃO MANUAL DE VALA COM PROFUNDIDADE MENOR OU IGUAL A 1,30 M. AF</t>
  </si>
  <si>
    <t xml:space="preserve">03.01.020 </t>
  </si>
  <si>
    <t>EXECUÇÃO DE PASSEIO (CALÇADA) OU PISO DE CONCRETO COM CONCRETO MOLDADO IN LOCO, FEITO EM OBRA, ACABAMENTO CONVENCIONAL, ESPESSURA 6 CM, ARMADO. AF_07/2016</t>
  </si>
  <si>
    <t>4.1.12</t>
  </si>
  <si>
    <t>4.1.13</t>
  </si>
  <si>
    <t>4.1.14</t>
  </si>
  <si>
    <t>CHP</t>
  </si>
  <si>
    <t>GUINDASTE HIDRÁULICO AUTOPROPELIDO, COM LANÇA TELESCÓPICA 40 M, CAPACIDADE MÁXIMA 60 T, POTÊNCIA 260 KW - CHP DIURNO. AF_03/2016</t>
  </si>
  <si>
    <t>3.6.11</t>
  </si>
  <si>
    <t xml:space="preserve">50.05.430 </t>
  </si>
  <si>
    <t>DETECTOR ÓPTICO DE FUMAÇA COM BASE ENDEREÇÁVEL</t>
  </si>
  <si>
    <t>4.2.4</t>
  </si>
  <si>
    <t>CRONOGRAMA FÍSICO FINANCEIRO</t>
  </si>
  <si>
    <t>VALOR TOTAL SERVIÇOS (R$)</t>
  </si>
  <si>
    <t>PESO          %</t>
  </si>
  <si>
    <t>MÊS 01</t>
  </si>
  <si>
    <t>MÊS 02</t>
  </si>
  <si>
    <t>MÊS 03</t>
  </si>
  <si>
    <t>MÊS 04</t>
  </si>
  <si>
    <t>MÊS 05</t>
  </si>
  <si>
    <t>MÊS 06</t>
  </si>
  <si>
    <t>MÊS 07</t>
  </si>
  <si>
    <t>DESCRIÇÃO DOS SERVIÇOS</t>
  </si>
  <si>
    <t>SIMPL.%</t>
  </si>
  <si>
    <t>ACUM. %</t>
  </si>
  <si>
    <t>Total da Obra</t>
  </si>
  <si>
    <t>Totais de cada mês</t>
  </si>
  <si>
    <t>MÊS 08</t>
  </si>
  <si>
    <t>MÊS 09</t>
  </si>
  <si>
    <t>MÊS 10</t>
  </si>
  <si>
    <t>MÊS 11</t>
  </si>
  <si>
    <t>MÊS 12</t>
  </si>
  <si>
    <t>MÊS 13</t>
  </si>
  <si>
    <t>MÊS 14</t>
  </si>
  <si>
    <r>
      <t xml:space="preserve">Local : </t>
    </r>
    <r>
      <rPr>
        <sz val="10"/>
        <rFont val="Arial"/>
        <family val="2"/>
      </rPr>
      <t xml:space="preserve">ESCOLAS DO MUNICÍPIO DE CORDEIRÓPOLIS / SP </t>
    </r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</si>
  <si>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</si>
  <si>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</si>
  <si>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</si>
  <si>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</si>
  <si>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</si>
  <si>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</si>
  <si>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</si>
  <si>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r>
      <t xml:space="preserve">Obra : </t>
    </r>
    <r>
      <rPr>
        <sz val="10"/>
        <rFont val="Arial"/>
        <family val="2"/>
      </rPr>
      <t>INSTALAÇÕES E MELHORIAS PARA SISTEMA  DE COMBATE A INCÊNDIO</t>
    </r>
  </si>
  <si>
    <t xml:space="preserve">33.10.041 </t>
  </si>
  <si>
    <t>47.05.140</t>
  </si>
  <si>
    <t>47.01.070</t>
  </si>
  <si>
    <t> 50.05.080</t>
  </si>
  <si>
    <t>50.05.270</t>
  </si>
  <si>
    <t>50.05.400</t>
  </si>
  <si>
    <t>37.13.630</t>
  </si>
  <si>
    <t> 12.05.150</t>
  </si>
  <si>
    <t>10.01.040</t>
  </si>
  <si>
    <t>11.05.030</t>
  </si>
  <si>
    <t>47.01.180</t>
  </si>
  <si>
    <t>20.03.52</t>
  </si>
  <si>
    <t>De acordo:</t>
  </si>
  <si>
    <t>JOSÉ ADINAN ORTOLAN</t>
  </si>
  <si>
    <t>Prefeito Municipal de Cordeirópolis</t>
  </si>
  <si>
    <t>Arnaldo Zanarelli</t>
  </si>
  <si>
    <t>Engº Civil - CREASP 0601426097</t>
  </si>
  <si>
    <t>Diretor de Obras - Secr. Mun. Obras e Planejamento</t>
  </si>
  <si>
    <t>EXTINTOR MANUAL DE PÓ QUÍMICO SECO BC - CAPACIDADE DE 4 KG</t>
  </si>
  <si>
    <t xml:space="preserve"> CORRIMÃO SIMPLES, DIÂMETRO EXTERNO = 1 1/2", EM AÇO GALVANIZADO. AF_04 /2019_P</t>
  </si>
  <si>
    <t>Total da Obras</t>
  </si>
  <si>
    <t>Soma mensal</t>
  </si>
  <si>
    <t>97.02.193</t>
  </si>
  <si>
    <t>PLACA DE SINALIZAÇÃO EM PVC FOTOLUMINESCENTE, COM INDICAÇÃO DE EQUIPAMENTOS DE ALARME, DETECÇÃO E EXTINÇÃO DE INCÊNDIO</t>
  </si>
  <si>
    <t xml:space="preserve"> 73859/002</t>
  </si>
  <si>
    <t>DATA BASE: 03/2020</t>
  </si>
  <si>
    <t>50.10.058</t>
  </si>
  <si>
    <t>ESTACA ESCAVADA MECANICAMENTE, SEM FLUIDO ESTABILIZANTE, COM 25 CM DE DIÂMETRO, CONCRETO LANÇADO POR CAMINHÃO BETONEIIRA (EXCLUSIVE MOBILIZAÇÃO E DESMOBILIZAÇÃO). AF_01/2020</t>
  </si>
  <si>
    <t xml:space="preserve"> REGULARIZAÇÃO E COMPACTAÇÃO DE SUBLEITO DE SOLO  PREDOMINANTEMENTE ARGILOSO. AF_11/2019</t>
  </si>
  <si>
    <t>CAMADA  DRENANTE C/ PEDRA BRITADA 1 E 2</t>
  </si>
  <si>
    <t>GUARDA-CORPO DE AÇO GALVANIZADO DE 1,10M DE ALTURA, MONTANTES TUBULARE S DE 1.1/2 ESPAÇADOS DE 1,20M, TRAVESSA SUPERIOR DE 2, GRADIL FORMAD O POR BARRAS CHATAS EM FERRO DE 32X4,8MM, FIXADO COM CHUMBADOR MECÂNIC O. AF_04/2019_P</t>
  </si>
  <si>
    <t>46.10.010</t>
  </si>
  <si>
    <t>TUBO DE COBRE CLASSE A, DN = 15 MM (1/2"), INCLUSIVE CONEXÕES</t>
  </si>
  <si>
    <t>TUBO DE COBRE CLASSE A, DN = 22 MM (3/4"), INCLUSIVE CONEXÕES</t>
  </si>
  <si>
    <t>46.10.020</t>
  </si>
  <si>
    <t>PLACA DE OBRA EM CHAPA DE AÇO GALVANIZADO</t>
  </si>
  <si>
    <t>10.07.69</t>
  </si>
  <si>
    <t>ABRIGO PARA GÁS EM ALVENARIA REVESTIDA PARA 2 CILINDROS</t>
  </si>
  <si>
    <r>
      <t>Data Base :</t>
    </r>
    <r>
      <rPr>
        <sz val="10"/>
        <rFont val="Arial"/>
        <family val="2"/>
      </rPr>
      <t xml:space="preserve"> MARÇO/ 2020</t>
    </r>
  </si>
  <si>
    <t>Cordeirópolis, 22 de abril de 2020.</t>
  </si>
  <si>
    <t>TUBO GALVANIZADO DN = 2 1/2, INCLUSIVE CONEXÕES</t>
  </si>
  <si>
    <t>46.07.070</t>
  </si>
  <si>
    <t>CARGA MANUAL DE ENTULHO EM CAMINHÃO BASCULANTE 6 M³</t>
  </si>
  <si>
    <t>RESERVATÓRIO METÁLICO</t>
  </si>
  <si>
    <t>ABRIGO PARA HIDRANTE, 90X60X17 CM, COM REGISTRO GLOBO ANGULAR 45 GRAUS 2 1/2", ADAPTADOR STORZ 2 1/2", MANGUEIRA DE INCÊNDIO 20 M, REDUÇÃO 2 1 /2 X 1 1/2" E ESGUICHO EM LATÃO 1 1/2" - FORNECIMENTO E INSTALAÇÃO. AF _08/2017</t>
  </si>
  <si>
    <t>ART nº 28027230200089886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</si>
</sst>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_(* #,##0.00_);_(* \(#,##0.00\);_(* &quot;-&quot;??_);_(@_)"/>
    <numFmt numFmtId="166" formatCode="0.0"/>
    <numFmt numFmtId="167" formatCode="&quot;R$&quot;#,##0.00"/>
    <numFmt numFmtId="168" formatCode="&quot; R$ &quot;#,##0.00\ ;&quot; R$ (&quot;#,##0.00\);&quot; R$ -&quot;#\ ;@\ "/>
    <numFmt numFmtId="169" formatCode="&quot; R$&quot;#,##0.00\ ;&quot; R$(&quot;#,##0.00\);&quot; R$-&quot;#\ ;@\ "/>
    <numFmt numFmtId="170" formatCode="&quot; R$ &quot;#,##0.00000000\ ;&quot; R$ (&quot;#,##0.00000000\);&quot; R$ -&quot;#.000000\ ;@\ "/>
    <numFmt numFmtId="171" formatCode="0.0000%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i/>
      <u/>
      <sz val="10"/>
      <name val="Arial Narrow"/>
      <family val="2"/>
    </font>
    <font>
      <i/>
      <u/>
      <sz val="10"/>
      <name val="Arial Narrow"/>
      <family val="2"/>
    </font>
    <font>
      <i/>
      <u/>
      <sz val="10"/>
      <color indexed="8"/>
      <name val="Arial Narrow"/>
      <family val="2"/>
    </font>
    <font>
      <b/>
      <sz val="14"/>
      <name val="Arial Narrow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sz val="3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u/>
      <sz val="10"/>
      <color theme="10"/>
      <name val="Arial Narrow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2"/>
      <color indexed="8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b/>
      <u/>
      <sz val="14"/>
      <name val="Monotype Corsiva"/>
      <family val="4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u/>
      <sz val="10"/>
      <color indexed="8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50"/>
        <bgColor indexed="55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indexed="29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26"/>
      </patternFill>
    </fill>
    <fill>
      <patternFill patternType="solid">
        <fgColor indexed="9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2" fillId="0" borderId="0"/>
    <xf numFmtId="164" fontId="2" fillId="0" borderId="0"/>
    <xf numFmtId="164" fontId="2" fillId="0" borderId="0"/>
    <xf numFmtId="0" fontId="11" fillId="0" borderId="0" applyNumberFormat="0" applyFill="0" applyBorder="0" applyAlignment="0" applyProtection="0"/>
    <xf numFmtId="0" fontId="13" fillId="0" borderId="0"/>
    <xf numFmtId="44" fontId="2" fillId="0" borderId="0" applyFill="0" applyBorder="0" applyAlignment="0" applyProtection="0"/>
    <xf numFmtId="9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4" fillId="0" borderId="0"/>
    <xf numFmtId="9" fontId="2" fillId="0" borderId="0"/>
    <xf numFmtId="44" fontId="1" fillId="0" borderId="0" applyFont="0" applyFill="0" applyBorder="0" applyAlignment="0" applyProtection="0"/>
  </cellStyleXfs>
  <cellXfs count="817">
    <xf numFmtId="0" fontId="0" fillId="0" borderId="0" xfId="0"/>
    <xf numFmtId="0" fontId="3" fillId="2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3" fillId="0" borderId="0" xfId="2" applyFont="1" applyFill="1" applyBorder="1" applyAlignment="1" applyProtection="1">
      <alignment vertical="center"/>
    </xf>
    <xf numFmtId="164" fontId="5" fillId="0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vertical="center" wrapText="1"/>
    </xf>
    <xf numFmtId="1" fontId="3" fillId="3" borderId="0" xfId="1" applyNumberFormat="1" applyFont="1" applyFill="1" applyAlignment="1">
      <alignment horizontal="center" vertical="center"/>
    </xf>
    <xf numFmtId="0" fontId="3" fillId="2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3" fillId="2" borderId="0" xfId="1" applyNumberFormat="1" applyFont="1" applyFill="1" applyAlignment="1">
      <alignment vertical="center" wrapText="1"/>
    </xf>
    <xf numFmtId="0" fontId="3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/>
    <xf numFmtId="0" fontId="3" fillId="0" borderId="0" xfId="1" applyNumberFormat="1" applyFont="1" applyFill="1" applyAlignment="1"/>
    <xf numFmtId="164" fontId="3" fillId="2" borderId="0" xfId="2" applyFont="1" applyFill="1" applyBorder="1" applyAlignment="1" applyProtection="1"/>
    <xf numFmtId="164" fontId="5" fillId="2" borderId="0" xfId="2" applyFont="1" applyFill="1" applyBorder="1" applyAlignment="1" applyProtection="1"/>
    <xf numFmtId="4" fontId="3" fillId="2" borderId="0" xfId="3" applyNumberFormat="1" applyFont="1" applyFill="1" applyBorder="1" applyAlignment="1" applyProtection="1">
      <alignment horizontal="center"/>
    </xf>
    <xf numFmtId="0" fontId="3" fillId="2" borderId="0" xfId="1" applyNumberFormat="1" applyFont="1" applyFill="1" applyAlignment="1">
      <alignment wrapText="1"/>
    </xf>
    <xf numFmtId="1" fontId="3" fillId="2" borderId="0" xfId="1" applyNumberFormat="1" applyFont="1" applyFill="1" applyAlignment="1">
      <alignment horizontal="center"/>
    </xf>
    <xf numFmtId="0" fontId="3" fillId="0" borderId="0" xfId="1" applyFont="1" applyFill="1" applyBorder="1" applyAlignment="1"/>
    <xf numFmtId="0" fontId="4" fillId="0" borderId="0" xfId="1" applyFont="1" applyFill="1" applyBorder="1" applyAlignment="1"/>
    <xf numFmtId="164" fontId="3" fillId="4" borderId="0" xfId="2" applyFont="1" applyFill="1" applyBorder="1" applyAlignment="1" applyProtection="1">
      <alignment horizontal="center" vertical="center"/>
    </xf>
    <xf numFmtId="17" fontId="3" fillId="4" borderId="0" xfId="1" applyNumberFormat="1" applyFont="1" applyFill="1" applyBorder="1" applyAlignment="1" applyProtection="1">
      <alignment horizontal="center" wrapText="1"/>
    </xf>
    <xf numFmtId="49" fontId="3" fillId="4" borderId="0" xfId="1" applyNumberFormat="1" applyFont="1" applyFill="1" applyBorder="1" applyAlignment="1">
      <alignment horizontal="left" wrapText="1"/>
    </xf>
    <xf numFmtId="0" fontId="4" fillId="4" borderId="0" xfId="1" applyNumberFormat="1" applyFont="1" applyFill="1" applyBorder="1" applyAlignment="1">
      <alignment horizontal="center"/>
    </xf>
    <xf numFmtId="1" fontId="3" fillId="4" borderId="0" xfId="1" applyNumberFormat="1" applyFont="1" applyFill="1" applyBorder="1" applyAlignment="1">
      <alignment horizontal="center"/>
    </xf>
    <xf numFmtId="0" fontId="3" fillId="4" borderId="0" xfId="1" applyNumberFormat="1" applyFont="1" applyFill="1" applyBorder="1" applyAlignment="1">
      <alignment horizontal="center"/>
    </xf>
    <xf numFmtId="0" fontId="3" fillId="2" borderId="0" xfId="1" applyFont="1" applyFill="1" applyAlignment="1"/>
    <xf numFmtId="0" fontId="3" fillId="0" borderId="0" xfId="1" applyFont="1" applyFill="1" applyAlignment="1"/>
    <xf numFmtId="0" fontId="3" fillId="4" borderId="0" xfId="1" applyFont="1" applyFill="1" applyAlignment="1"/>
    <xf numFmtId="164" fontId="3" fillId="4" borderId="0" xfId="2" applyFont="1" applyFill="1" applyAlignment="1"/>
    <xf numFmtId="0" fontId="3" fillId="4" borderId="0" xfId="1" applyNumberFormat="1" applyFont="1" applyFill="1" applyAlignment="1">
      <alignment horizontal="center"/>
    </xf>
    <xf numFmtId="164" fontId="5" fillId="4" borderId="0" xfId="2" applyFont="1" applyFill="1" applyAlignment="1"/>
    <xf numFmtId="4" fontId="3" fillId="5" borderId="0" xfId="3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165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right"/>
    </xf>
    <xf numFmtId="0" fontId="3" fillId="4" borderId="0" xfId="1" applyFont="1" applyFill="1" applyBorder="1"/>
    <xf numFmtId="164" fontId="3" fillId="4" borderId="0" xfId="3" applyFont="1" applyFill="1" applyBorder="1" applyAlignment="1">
      <alignment horizontal="center"/>
    </xf>
    <xf numFmtId="0" fontId="3" fillId="4" borderId="0" xfId="1" applyFont="1" applyFill="1" applyBorder="1" applyAlignment="1">
      <alignment horizontal="justify"/>
    </xf>
    <xf numFmtId="49" fontId="3" fillId="4" borderId="0" xfId="1" applyNumberFormat="1" applyFont="1" applyFill="1" applyBorder="1" applyAlignment="1">
      <alignment horizontal="center"/>
    </xf>
    <xf numFmtId="164" fontId="5" fillId="4" borderId="0" xfId="2" applyFont="1" applyFill="1" applyBorder="1" applyAlignment="1" applyProtection="1">
      <alignment horizontal="center" vertical="center" wrapText="1"/>
    </xf>
    <xf numFmtId="0" fontId="3" fillId="3" borderId="0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center"/>
    </xf>
    <xf numFmtId="0" fontId="3" fillId="3" borderId="0" xfId="1" applyNumberFormat="1" applyFont="1" applyFill="1" applyAlignment="1">
      <alignment horizontal="center"/>
    </xf>
    <xf numFmtId="0" fontId="3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17" fontId="3" fillId="2" borderId="0" xfId="1" applyNumberFormat="1" applyFont="1" applyFill="1" applyBorder="1" applyAlignment="1" applyProtection="1">
      <alignment horizontal="center" wrapText="1"/>
    </xf>
    <xf numFmtId="49" fontId="3" fillId="3" borderId="0" xfId="1" applyNumberFormat="1" applyFont="1" applyFill="1" applyBorder="1" applyAlignment="1">
      <alignment horizontal="left" wrapText="1"/>
    </xf>
    <xf numFmtId="0" fontId="4" fillId="2" borderId="0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left" wrapText="1"/>
    </xf>
    <xf numFmtId="1" fontId="6" fillId="2" borderId="0" xfId="1" applyNumberFormat="1" applyFont="1" applyFill="1" applyBorder="1" applyAlignment="1">
      <alignment horizontal="center"/>
    </xf>
    <xf numFmtId="0" fontId="6" fillId="2" borderId="0" xfId="1" applyNumberFormat="1" applyFont="1" applyFill="1" applyBorder="1" applyAlignment="1">
      <alignment horizontal="center"/>
    </xf>
    <xf numFmtId="17" fontId="3" fillId="2" borderId="9" xfId="1" applyNumberFormat="1" applyFont="1" applyFill="1" applyBorder="1" applyAlignment="1" applyProtection="1">
      <alignment horizontal="center" wrapText="1"/>
    </xf>
    <xf numFmtId="49" fontId="3" fillId="2" borderId="9" xfId="1" applyNumberFormat="1" applyFont="1" applyFill="1" applyBorder="1" applyAlignment="1">
      <alignment horizontal="left" wrapText="1"/>
    </xf>
    <xf numFmtId="0" fontId="4" fillId="2" borderId="9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vertical="center"/>
    </xf>
    <xf numFmtId="4" fontId="6" fillId="5" borderId="5" xfId="3" applyNumberFormat="1" applyFont="1" applyFill="1" applyBorder="1" applyAlignment="1">
      <alignment horizontal="center" vertical="center"/>
    </xf>
    <xf numFmtId="17" fontId="3" fillId="0" borderId="9" xfId="1" applyNumberFormat="1" applyFont="1" applyFill="1" applyBorder="1" applyAlignment="1" applyProtection="1">
      <alignment horizontal="center" wrapText="1"/>
    </xf>
    <xf numFmtId="0" fontId="3" fillId="2" borderId="9" xfId="1" applyFont="1" applyFill="1" applyBorder="1" applyAlignment="1" applyProtection="1">
      <alignment horizontal="left" wrapText="1"/>
    </xf>
    <xf numFmtId="0" fontId="4" fillId="2" borderId="9" xfId="1" applyNumberFormat="1" applyFont="1" applyFill="1" applyBorder="1" applyAlignment="1" applyProtection="1">
      <alignment horizontal="center"/>
    </xf>
    <xf numFmtId="4" fontId="3" fillId="0" borderId="0" xfId="1" applyNumberFormat="1" applyFont="1" applyFill="1" applyAlignment="1"/>
    <xf numFmtId="164" fontId="3" fillId="4" borderId="0" xfId="2" applyFont="1" applyFill="1" applyBorder="1" applyAlignment="1"/>
    <xf numFmtId="0" fontId="4" fillId="5" borderId="0" xfId="1" applyFont="1" applyFill="1" applyBorder="1" applyAlignment="1">
      <alignment horizontal="center"/>
    </xf>
    <xf numFmtId="4" fontId="6" fillId="5" borderId="0" xfId="3" applyNumberFormat="1" applyFont="1" applyFill="1" applyBorder="1" applyAlignment="1"/>
    <xf numFmtId="49" fontId="6" fillId="6" borderId="9" xfId="1" applyNumberFormat="1" applyFont="1" applyFill="1" applyBorder="1" applyAlignment="1">
      <alignment horizontal="center" vertical="center" wrapText="1"/>
    </xf>
    <xf numFmtId="0" fontId="6" fillId="6" borderId="9" xfId="1" applyNumberFormat="1" applyFont="1" applyFill="1" applyBorder="1" applyAlignment="1">
      <alignment horizontal="center" vertical="center"/>
    </xf>
    <xf numFmtId="164" fontId="6" fillId="2" borderId="0" xfId="3" applyNumberFormat="1" applyFont="1" applyFill="1" applyBorder="1" applyAlignment="1" applyProtection="1"/>
    <xf numFmtId="164" fontId="5" fillId="2" borderId="0" xfId="3" applyNumberFormat="1" applyFont="1" applyFill="1" applyBorder="1" applyAlignment="1" applyProtection="1">
      <alignment horizontal="right"/>
    </xf>
    <xf numFmtId="4" fontId="5" fillId="2" borderId="0" xfId="3" applyNumberFormat="1" applyFont="1" applyFill="1" applyBorder="1" applyAlignment="1" applyProtection="1"/>
    <xf numFmtId="0" fontId="3" fillId="3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right" wrapText="1"/>
    </xf>
    <xf numFmtId="0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64" fontId="6" fillId="7" borderId="9" xfId="3" applyNumberFormat="1" applyFont="1" applyFill="1" applyBorder="1" applyAlignment="1" applyProtection="1">
      <alignment horizontal="right" vertical="center"/>
    </xf>
    <xf numFmtId="164" fontId="5" fillId="7" borderId="9" xfId="3" applyNumberFormat="1" applyFont="1" applyFill="1" applyBorder="1" applyAlignment="1" applyProtection="1">
      <alignment horizontal="right" vertical="center"/>
    </xf>
    <xf numFmtId="2" fontId="5" fillId="7" borderId="9" xfId="3" applyNumberFormat="1" applyFont="1" applyFill="1" applyBorder="1" applyAlignment="1" applyProtection="1">
      <alignment vertical="center"/>
    </xf>
    <xf numFmtId="10" fontId="4" fillId="7" borderId="9" xfId="1" applyNumberFormat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horizontal="right" vertical="center" wrapText="1"/>
    </xf>
    <xf numFmtId="49" fontId="5" fillId="7" borderId="9" xfId="1" applyNumberFormat="1" applyFont="1" applyFill="1" applyBorder="1" applyAlignment="1">
      <alignment horizontal="center" vertical="center"/>
    </xf>
    <xf numFmtId="1" fontId="5" fillId="7" borderId="9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vertical="center"/>
    </xf>
    <xf numFmtId="0" fontId="3" fillId="7" borderId="9" xfId="1" applyNumberFormat="1" applyFont="1" applyFill="1" applyBorder="1" applyAlignment="1">
      <alignment horizontal="center" vertical="center"/>
    </xf>
    <xf numFmtId="0" fontId="5" fillId="7" borderId="9" xfId="1" applyNumberFormat="1" applyFont="1" applyFill="1" applyBorder="1" applyAlignment="1">
      <alignment horizontal="center" vertical="center"/>
    </xf>
    <xf numFmtId="164" fontId="6" fillId="0" borderId="10" xfId="3" applyNumberFormat="1" applyFont="1" applyFill="1" applyBorder="1" applyAlignment="1" applyProtection="1">
      <alignment vertical="center"/>
    </xf>
    <xf numFmtId="164" fontId="5" fillId="0" borderId="10" xfId="3" applyNumberFormat="1" applyFont="1" applyFill="1" applyBorder="1" applyAlignment="1" applyProtection="1">
      <alignment horizontal="right" vertical="center"/>
    </xf>
    <xf numFmtId="4" fontId="5" fillId="0" borderId="10" xfId="3" applyNumberFormat="1" applyFont="1" applyFill="1" applyBorder="1" applyAlignment="1" applyProtection="1">
      <alignment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right" vertical="center" wrapText="1"/>
    </xf>
    <xf numFmtId="0" fontId="5" fillId="0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164" fontId="5" fillId="0" borderId="10" xfId="3" applyNumberFormat="1" applyFont="1" applyFill="1" applyBorder="1" applyAlignment="1" applyProtection="1">
      <alignment vertical="center"/>
    </xf>
    <xf numFmtId="4" fontId="3" fillId="0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left" vertical="center" wrapText="1"/>
    </xf>
    <xf numFmtId="164" fontId="6" fillId="0" borderId="10" xfId="3" applyNumberFormat="1" applyFont="1" applyFill="1" applyBorder="1" applyAlignment="1" applyProtection="1">
      <alignment horizontal="right" vertical="center"/>
    </xf>
    <xf numFmtId="4" fontId="4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left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164" fontId="6" fillId="0" borderId="11" xfId="3" applyNumberFormat="1" applyFont="1" applyFill="1" applyBorder="1" applyAlignment="1" applyProtection="1">
      <alignment vertical="center"/>
    </xf>
    <xf numFmtId="164" fontId="5" fillId="0" borderId="11" xfId="3" applyNumberFormat="1" applyFont="1" applyFill="1" applyBorder="1" applyAlignment="1" applyProtection="1">
      <alignment horizontal="right" vertical="center"/>
    </xf>
    <xf numFmtId="4" fontId="5" fillId="0" borderId="11" xfId="3" applyNumberFormat="1" applyFont="1" applyFill="1" applyBorder="1" applyAlignment="1" applyProtection="1">
      <alignment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right" vertical="center" wrapText="1"/>
    </xf>
    <xf numFmtId="0" fontId="5" fillId="0" borderId="11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2" fontId="8" fillId="0" borderId="0" xfId="1" applyNumberFormat="1" applyFont="1" applyFill="1" applyAlignment="1">
      <alignment vertical="center"/>
    </xf>
    <xf numFmtId="164" fontId="9" fillId="0" borderId="10" xfId="3" applyNumberFormat="1" applyFont="1" applyFill="1" applyBorder="1" applyAlignment="1" applyProtection="1">
      <alignment vertical="center"/>
    </xf>
    <xf numFmtId="164" fontId="9" fillId="0" borderId="10" xfId="3" applyNumberFormat="1" applyFont="1" applyFill="1" applyBorder="1" applyAlignment="1" applyProtection="1">
      <alignment horizontal="right" vertical="center"/>
    </xf>
    <xf numFmtId="4" fontId="8" fillId="0" borderId="10" xfId="3" applyNumberFormat="1" applyFont="1" applyFill="1" applyBorder="1" applyAlignment="1" applyProtection="1">
      <alignment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left" vertical="center" wrapText="1"/>
    </xf>
    <xf numFmtId="0" fontId="9" fillId="0" borderId="1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1" fontId="9" fillId="0" borderId="10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Alignment="1">
      <alignment vertical="center"/>
    </xf>
    <xf numFmtId="4" fontId="6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vertical="center" wrapText="1"/>
    </xf>
    <xf numFmtId="0" fontId="5" fillId="0" borderId="1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164" fontId="5" fillId="0" borderId="10" xfId="3" applyFont="1" applyFill="1" applyBorder="1" applyAlignment="1" applyProtection="1">
      <alignment vertical="center"/>
    </xf>
    <xf numFmtId="4" fontId="5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7" borderId="10" xfId="1" applyNumberFormat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1" fontId="4" fillId="7" borderId="10" xfId="1" applyNumberFormat="1" applyFont="1" applyFill="1" applyBorder="1" applyAlignment="1">
      <alignment horizontal="center" vertical="center" wrapText="1"/>
    </xf>
    <xf numFmtId="164" fontId="6" fillId="4" borderId="0" xfId="2" applyFont="1" applyFill="1" applyBorder="1" applyAlignment="1" applyProtection="1">
      <alignment horizontal="center" vertical="center"/>
    </xf>
    <xf numFmtId="0" fontId="4" fillId="3" borderId="0" xfId="3" applyNumberFormat="1" applyFont="1" applyFill="1" applyBorder="1" applyAlignment="1" applyProtection="1">
      <alignment horizontal="center" vertical="center"/>
    </xf>
    <xf numFmtId="164" fontId="4" fillId="3" borderId="0" xfId="2" applyFont="1" applyFill="1" applyBorder="1" applyAlignment="1" applyProtection="1">
      <alignment horizontal="center" vertical="center"/>
    </xf>
    <xf numFmtId="164" fontId="4" fillId="3" borderId="0" xfId="2" applyFont="1" applyFill="1" applyBorder="1" applyAlignment="1" applyProtection="1">
      <alignment horizontal="justify" vertical="center" wrapText="1"/>
    </xf>
    <xf numFmtId="1" fontId="4" fillId="3" borderId="0" xfId="2" applyNumberFormat="1" applyFont="1" applyFill="1" applyBorder="1" applyAlignment="1" applyProtection="1">
      <alignment horizontal="center" vertical="center"/>
    </xf>
    <xf numFmtId="164" fontId="3" fillId="4" borderId="0" xfId="2" applyFont="1" applyFill="1" applyBorder="1" applyAlignment="1" applyProtection="1">
      <alignment vertical="center"/>
    </xf>
    <xf numFmtId="164" fontId="5" fillId="4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vertical="center"/>
    </xf>
    <xf numFmtId="49" fontId="4" fillId="3" borderId="0" xfId="1" applyNumberFormat="1" applyFont="1" applyFill="1" applyBorder="1" applyAlignment="1">
      <alignment horizontal="justify" vertical="center" wrapText="1"/>
    </xf>
    <xf numFmtId="0" fontId="4" fillId="3" borderId="0" xfId="1" applyNumberFormat="1" applyFont="1" applyFill="1" applyBorder="1" applyAlignment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  <xf numFmtId="4" fontId="3" fillId="4" borderId="0" xfId="3" applyNumberFormat="1" applyFont="1" applyFill="1" applyBorder="1" applyAlignment="1" applyProtection="1">
      <alignment vertical="center"/>
    </xf>
    <xf numFmtId="0" fontId="4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wrapText="1"/>
    </xf>
    <xf numFmtId="166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/>
    </xf>
    <xf numFmtId="0" fontId="3" fillId="2" borderId="0" xfId="1" applyFont="1" applyFill="1" applyBorder="1" applyAlignment="1"/>
    <xf numFmtId="0" fontId="3" fillId="2" borderId="0" xfId="1" applyNumberFormat="1" applyFont="1" applyFill="1" applyBorder="1" applyAlignment="1">
      <alignment horizontal="center"/>
    </xf>
    <xf numFmtId="17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 applyProtection="1">
      <alignment horizontal="center" vertical="center"/>
    </xf>
    <xf numFmtId="164" fontId="3" fillId="3" borderId="0" xfId="2" applyFont="1" applyFill="1" applyBorder="1" applyAlignment="1" applyProtection="1">
      <alignment horizontal="right"/>
    </xf>
    <xf numFmtId="164" fontId="5" fillId="3" borderId="0" xfId="2" applyFont="1" applyFill="1" applyBorder="1" applyAlignment="1" applyProtection="1"/>
    <xf numFmtId="4" fontId="3" fillId="3" borderId="0" xfId="3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/>
    </xf>
    <xf numFmtId="164" fontId="6" fillId="6" borderId="21" xfId="3" applyNumberFormat="1" applyFont="1" applyFill="1" applyBorder="1" applyAlignment="1" applyProtection="1"/>
    <xf numFmtId="164" fontId="5" fillId="6" borderId="21" xfId="3" applyNumberFormat="1" applyFont="1" applyFill="1" applyBorder="1" applyAlignment="1" applyProtection="1"/>
    <xf numFmtId="2" fontId="5" fillId="6" borderId="21" xfId="3" applyNumberFormat="1" applyFont="1" applyFill="1" applyBorder="1" applyAlignment="1" applyProtection="1"/>
    <xf numFmtId="10" fontId="4" fillId="6" borderId="21" xfId="1" applyNumberFormat="1" applyFont="1" applyFill="1" applyBorder="1" applyAlignment="1">
      <alignment horizontal="center"/>
    </xf>
    <xf numFmtId="0" fontId="6" fillId="6" borderId="21" xfId="1" applyFont="1" applyFill="1" applyBorder="1" applyAlignment="1">
      <alignment horizontal="right" wrapText="1"/>
    </xf>
    <xf numFmtId="49" fontId="5" fillId="6" borderId="21" xfId="1" applyNumberFormat="1" applyFont="1" applyFill="1" applyBorder="1" applyAlignment="1">
      <alignment horizontal="center"/>
    </xf>
    <xf numFmtId="0" fontId="4" fillId="2" borderId="0" xfId="1" applyFont="1" applyFill="1" applyAlignment="1"/>
    <xf numFmtId="0" fontId="4" fillId="0" borderId="0" xfId="1" applyFont="1" applyFill="1" applyAlignment="1"/>
    <xf numFmtId="164" fontId="6" fillId="6" borderId="22" xfId="3" applyNumberFormat="1" applyFont="1" applyFill="1" applyBorder="1" applyAlignment="1" applyProtection="1"/>
    <xf numFmtId="164" fontId="5" fillId="6" borderId="22" xfId="3" applyNumberFormat="1" applyFont="1" applyFill="1" applyBorder="1" applyAlignment="1" applyProtection="1">
      <alignment horizontal="right"/>
    </xf>
    <xf numFmtId="0" fontId="3" fillId="6" borderId="22" xfId="1" applyNumberFormat="1" applyFont="1" applyFill="1" applyBorder="1" applyAlignment="1">
      <alignment horizontal="center"/>
    </xf>
    <xf numFmtId="0" fontId="6" fillId="6" borderId="22" xfId="1" applyFont="1" applyFill="1" applyBorder="1" applyAlignment="1">
      <alignment horizontal="right" wrapText="1"/>
    </xf>
    <xf numFmtId="0" fontId="5" fillId="6" borderId="22" xfId="1" applyNumberFormat="1" applyFont="1" applyFill="1" applyBorder="1" applyAlignment="1">
      <alignment horizontal="center"/>
    </xf>
    <xf numFmtId="49" fontId="5" fillId="6" borderId="22" xfId="1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 applyProtection="1"/>
    <xf numFmtId="164" fontId="5" fillId="2" borderId="22" xfId="3" applyNumberFormat="1" applyFont="1" applyFill="1" applyBorder="1" applyAlignment="1" applyProtection="1">
      <alignment horizontal="right"/>
    </xf>
    <xf numFmtId="4" fontId="5" fillId="0" borderId="22" xfId="3" applyNumberFormat="1" applyFont="1" applyFill="1" applyBorder="1" applyAlignment="1" applyProtection="1">
      <alignment wrapText="1"/>
    </xf>
    <xf numFmtId="0" fontId="5" fillId="2" borderId="22" xfId="1" applyNumberFormat="1" applyFont="1" applyFill="1" applyBorder="1" applyAlignment="1">
      <alignment horizontal="center" wrapText="1"/>
    </xf>
    <xf numFmtId="0" fontId="5" fillId="2" borderId="22" xfId="1" applyNumberFormat="1" applyFont="1" applyFill="1" applyBorder="1" applyAlignment="1">
      <alignment wrapText="1"/>
    </xf>
    <xf numFmtId="0" fontId="5" fillId="2" borderId="22" xfId="1" applyNumberFormat="1" applyFont="1" applyFill="1" applyBorder="1" applyAlignment="1">
      <alignment horizontal="center"/>
    </xf>
    <xf numFmtId="166" fontId="5" fillId="2" borderId="22" xfId="1" applyNumberFormat="1" applyFont="1" applyFill="1" applyBorder="1" applyAlignment="1">
      <alignment horizontal="center"/>
    </xf>
    <xf numFmtId="0" fontId="5" fillId="0" borderId="22" xfId="1" applyNumberFormat="1" applyFont="1" applyFill="1" applyBorder="1" applyAlignment="1">
      <alignment horizontal="center"/>
    </xf>
    <xf numFmtId="0" fontId="4" fillId="8" borderId="0" xfId="1" applyFont="1" applyFill="1" applyAlignment="1"/>
    <xf numFmtId="164" fontId="6" fillId="0" borderId="22" xfId="3" applyNumberFormat="1" applyFont="1" applyFill="1" applyBorder="1" applyAlignment="1" applyProtection="1"/>
    <xf numFmtId="164" fontId="5" fillId="0" borderId="22" xfId="3" applyNumberFormat="1" applyFont="1" applyFill="1" applyBorder="1" applyAlignment="1" applyProtection="1">
      <alignment horizontal="right"/>
    </xf>
    <xf numFmtId="0" fontId="6" fillId="0" borderId="22" xfId="1" applyNumberFormat="1" applyFont="1" applyFill="1" applyBorder="1" applyAlignment="1">
      <alignment horizontal="center" wrapText="1"/>
    </xf>
    <xf numFmtId="0" fontId="6" fillId="0" borderId="22" xfId="1" applyNumberFormat="1" applyFont="1" applyFill="1" applyBorder="1" applyAlignment="1">
      <alignment horizontal="right" wrapText="1"/>
    </xf>
    <xf numFmtId="1" fontId="5" fillId="0" borderId="22" xfId="1" applyNumberFormat="1" applyFont="1" applyFill="1" applyBorder="1" applyAlignment="1">
      <alignment horizontal="center"/>
    </xf>
    <xf numFmtId="164" fontId="5" fillId="0" borderId="22" xfId="3" applyNumberFormat="1" applyFont="1" applyFill="1" applyBorder="1" applyAlignment="1" applyProtection="1"/>
    <xf numFmtId="0" fontId="5" fillId="0" borderId="22" xfId="1" applyNumberFormat="1" applyFont="1" applyFill="1" applyBorder="1" applyAlignment="1">
      <alignment horizontal="center" wrapText="1"/>
    </xf>
    <xf numFmtId="0" fontId="5" fillId="0" borderId="22" xfId="1" applyNumberFormat="1" applyFont="1" applyFill="1" applyBorder="1" applyAlignment="1">
      <alignment wrapText="1"/>
    </xf>
    <xf numFmtId="0" fontId="5" fillId="9" borderId="22" xfId="1" applyNumberFormat="1" applyFont="1" applyFill="1" applyBorder="1" applyAlignment="1">
      <alignment horizontal="center"/>
    </xf>
    <xf numFmtId="0" fontId="7" fillId="8" borderId="0" xfId="1" applyFont="1" applyFill="1" applyAlignment="1"/>
    <xf numFmtId="0" fontId="7" fillId="0" borderId="0" xfId="1" applyFont="1" applyFill="1" applyAlignment="1"/>
    <xf numFmtId="0" fontId="7" fillId="10" borderId="0" xfId="1" applyFont="1" applyFill="1" applyAlignment="1"/>
    <xf numFmtId="0" fontId="8" fillId="0" borderId="0" xfId="1" applyFont="1" applyFill="1" applyAlignment="1"/>
    <xf numFmtId="0" fontId="4" fillId="11" borderId="0" xfId="1" applyFont="1" applyFill="1" applyAlignment="1"/>
    <xf numFmtId="0" fontId="3" fillId="11" borderId="0" xfId="1" applyFont="1" applyFill="1" applyAlignment="1"/>
    <xf numFmtId="164" fontId="9" fillId="0" borderId="22" xfId="3" applyNumberFormat="1" applyFont="1" applyFill="1" applyBorder="1" applyAlignment="1" applyProtection="1"/>
    <xf numFmtId="164" fontId="9" fillId="0" borderId="22" xfId="3" applyNumberFormat="1" applyFont="1" applyFill="1" applyBorder="1" applyAlignment="1" applyProtection="1">
      <alignment horizontal="right"/>
    </xf>
    <xf numFmtId="4" fontId="9" fillId="0" borderId="22" xfId="3" applyNumberFormat="1" applyFont="1" applyFill="1" applyBorder="1" applyAlignment="1" applyProtection="1">
      <alignment wrapText="1"/>
    </xf>
    <xf numFmtId="0" fontId="9" fillId="0" borderId="22" xfId="1" applyNumberFormat="1" applyFont="1" applyFill="1" applyBorder="1" applyAlignment="1">
      <alignment horizontal="center" wrapText="1"/>
    </xf>
    <xf numFmtId="0" fontId="9" fillId="0" borderId="22" xfId="1" applyNumberFormat="1" applyFont="1" applyFill="1" applyBorder="1" applyAlignment="1">
      <alignment wrapText="1"/>
    </xf>
    <xf numFmtId="0" fontId="9" fillId="0" borderId="22" xfId="1" applyNumberFormat="1" applyFont="1" applyFill="1" applyBorder="1" applyAlignment="1">
      <alignment horizontal="center"/>
    </xf>
    <xf numFmtId="1" fontId="9" fillId="0" borderId="22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wrapText="1"/>
    </xf>
    <xf numFmtId="0" fontId="5" fillId="12" borderId="22" xfId="1" applyNumberFormat="1" applyFont="1" applyFill="1" applyBorder="1" applyAlignment="1">
      <alignment horizontal="center" wrapText="1"/>
    </xf>
    <xf numFmtId="4" fontId="5" fillId="0" borderId="22" xfId="1" applyNumberFormat="1" applyFont="1" applyFill="1" applyBorder="1" applyAlignment="1" applyProtection="1">
      <alignment horizontal="right" wrapText="1"/>
    </xf>
    <xf numFmtId="164" fontId="5" fillId="0" borderId="22" xfId="3" applyFont="1" applyFill="1" applyBorder="1" applyAlignment="1" applyProtection="1"/>
    <xf numFmtId="4" fontId="5" fillId="0" borderId="22" xfId="3" applyNumberFormat="1" applyFont="1" applyFill="1" applyBorder="1" applyAlignment="1" applyProtection="1"/>
    <xf numFmtId="0" fontId="3" fillId="0" borderId="22" xfId="1" applyNumberFormat="1" applyFont="1" applyFill="1" applyBorder="1" applyAlignment="1">
      <alignment horizontal="center"/>
    </xf>
    <xf numFmtId="0" fontId="9" fillId="0" borderId="22" xfId="1" applyFont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6" fillId="0" borderId="22" xfId="1" applyNumberFormat="1" applyFont="1" applyFill="1" applyBorder="1" applyAlignment="1">
      <alignment horizontal="center"/>
    </xf>
    <xf numFmtId="1" fontId="6" fillId="0" borderId="22" xfId="1" applyNumberFormat="1" applyFont="1" applyFill="1" applyBorder="1" applyAlignment="1">
      <alignment horizontal="center"/>
    </xf>
    <xf numFmtId="166" fontId="5" fillId="0" borderId="22" xfId="1" applyNumberFormat="1" applyFont="1" applyFill="1" applyBorder="1" applyAlignment="1">
      <alignment horizontal="center"/>
    </xf>
    <xf numFmtId="0" fontId="7" fillId="13" borderId="0" xfId="1" applyFont="1" applyFill="1" applyAlignment="1"/>
    <xf numFmtId="0" fontId="4" fillId="13" borderId="0" xfId="1" applyFont="1" applyFill="1" applyAlignment="1"/>
    <xf numFmtId="0" fontId="3" fillId="13" borderId="0" xfId="1" applyFont="1" applyFill="1" applyAlignment="1"/>
    <xf numFmtId="1" fontId="5" fillId="14" borderId="22" xfId="1" applyNumberFormat="1" applyFont="1" applyFill="1" applyBorder="1" applyAlignment="1">
      <alignment horizontal="center"/>
    </xf>
    <xf numFmtId="0" fontId="7" fillId="11" borderId="0" xfId="1" applyFont="1" applyFill="1" applyAlignment="1"/>
    <xf numFmtId="0" fontId="8" fillId="11" borderId="0" xfId="1" applyFont="1" applyFill="1" applyAlignment="1"/>
    <xf numFmtId="0" fontId="6" fillId="0" borderId="22" xfId="1" applyNumberFormat="1" applyFont="1" applyFill="1" applyBorder="1" applyAlignment="1">
      <alignment wrapText="1"/>
    </xf>
    <xf numFmtId="0" fontId="3" fillId="0" borderId="22" xfId="1" applyFont="1" applyFill="1" applyBorder="1" applyAlignment="1"/>
    <xf numFmtId="0" fontId="4" fillId="2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4" fillId="6" borderId="23" xfId="2" applyFont="1" applyFill="1" applyBorder="1" applyAlignment="1" applyProtection="1">
      <alignment horizontal="center" vertical="center" wrapText="1"/>
    </xf>
    <xf numFmtId="164" fontId="6" fillId="6" borderId="23" xfId="2" applyFont="1" applyFill="1" applyBorder="1" applyAlignment="1" applyProtection="1">
      <alignment horizontal="center" vertical="center" wrapText="1"/>
    </xf>
    <xf numFmtId="4" fontId="4" fillId="6" borderId="23" xfId="3" applyNumberFormat="1" applyFont="1" applyFill="1" applyBorder="1" applyAlignment="1" applyProtection="1">
      <alignment horizontal="center" vertical="center" wrapText="1"/>
    </xf>
    <xf numFmtId="0" fontId="4" fillId="6" borderId="23" xfId="1" applyNumberFormat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 wrapText="1"/>
    </xf>
    <xf numFmtId="166" fontId="4" fillId="6" borderId="23" xfId="1" applyNumberFormat="1" applyFont="1" applyFill="1" applyBorder="1" applyAlignment="1">
      <alignment horizontal="center" vertical="center" wrapText="1"/>
    </xf>
    <xf numFmtId="164" fontId="3" fillId="2" borderId="0" xfId="2" applyFont="1" applyFill="1" applyBorder="1" applyAlignment="1" applyProtection="1">
      <alignment horizontal="center"/>
    </xf>
    <xf numFmtId="164" fontId="6" fillId="2" borderId="0" xfId="2" applyFont="1" applyFill="1" applyBorder="1" applyAlignment="1" applyProtection="1">
      <alignment horizontal="center"/>
    </xf>
    <xf numFmtId="4" fontId="4" fillId="2" borderId="0" xfId="3" applyNumberFormat="1" applyFont="1" applyFill="1" applyBorder="1" applyAlignment="1" applyProtection="1">
      <alignment horizontal="center"/>
    </xf>
    <xf numFmtId="164" fontId="4" fillId="2" borderId="0" xfId="2" applyFont="1" applyFill="1" applyBorder="1" applyAlignment="1" applyProtection="1">
      <alignment horizontal="center"/>
    </xf>
    <xf numFmtId="164" fontId="4" fillId="2" borderId="0" xfId="2" applyFont="1" applyFill="1" applyBorder="1" applyAlignment="1" applyProtection="1">
      <alignment horizontal="justify" wrapText="1"/>
    </xf>
    <xf numFmtId="4" fontId="3" fillId="0" borderId="0" xfId="3" applyNumberFormat="1" applyFont="1" applyFill="1" applyBorder="1" applyAlignment="1" applyProtection="1"/>
    <xf numFmtId="0" fontId="3" fillId="12" borderId="0" xfId="1" applyNumberFormat="1" applyFont="1" applyFill="1" applyBorder="1" applyAlignment="1">
      <alignment horizontal="left"/>
    </xf>
    <xf numFmtId="49" fontId="4" fillId="2" borderId="0" xfId="1" applyNumberFormat="1" applyFont="1" applyFill="1" applyBorder="1" applyAlignment="1">
      <alignment horizontal="justify" wrapText="1"/>
    </xf>
    <xf numFmtId="0" fontId="3" fillId="14" borderId="0" xfId="1" applyNumberFormat="1" applyFont="1" applyFill="1" applyAlignment="1">
      <alignment horizontal="left"/>
    </xf>
    <xf numFmtId="0" fontId="3" fillId="9" borderId="0" xfId="1" applyNumberFormat="1" applyFont="1" applyFill="1" applyAlignment="1">
      <alignment horizontal="left"/>
    </xf>
    <xf numFmtId="166" fontId="4" fillId="2" borderId="0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left"/>
    </xf>
    <xf numFmtId="4" fontId="3" fillId="2" borderId="0" xfId="3" applyNumberFormat="1" applyFont="1" applyFill="1" applyBorder="1" applyAlignment="1" applyProtection="1"/>
    <xf numFmtId="0" fontId="4" fillId="2" borderId="0" xfId="1" applyNumberFormat="1" applyFont="1" applyFill="1" applyAlignment="1">
      <alignment horizontal="center"/>
    </xf>
    <xf numFmtId="49" fontId="3" fillId="2" borderId="0" xfId="1" applyNumberFormat="1" applyFont="1" applyFill="1" applyBorder="1" applyAlignment="1">
      <alignment horizontal="justify" wrapText="1"/>
    </xf>
    <xf numFmtId="0" fontId="3" fillId="2" borderId="0" xfId="1" applyFont="1" applyFill="1" applyAlignment="1">
      <alignment horizontal="justify" wrapText="1"/>
    </xf>
    <xf numFmtId="4" fontId="3" fillId="4" borderId="10" xfId="3" applyNumberFormat="1" applyFont="1" applyFill="1" applyBorder="1" applyAlignment="1" applyProtection="1">
      <alignment vertical="center" wrapText="1"/>
    </xf>
    <xf numFmtId="0" fontId="4" fillId="15" borderId="0" xfId="1" applyFont="1" applyFill="1" applyAlignment="1">
      <alignment vertical="center"/>
    </xf>
    <xf numFmtId="2" fontId="3" fillId="15" borderId="0" xfId="1" applyNumberFormat="1" applyFont="1" applyFill="1" applyAlignment="1">
      <alignment vertical="center"/>
    </xf>
    <xf numFmtId="0" fontId="5" fillId="16" borderId="10" xfId="1" applyNumberFormat="1" applyFont="1" applyFill="1" applyBorder="1" applyAlignment="1">
      <alignment horizontal="center" vertical="center"/>
    </xf>
    <xf numFmtId="4" fontId="5" fillId="0" borderId="10" xfId="1" applyNumberFormat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vertical="center" wrapText="1"/>
    </xf>
    <xf numFmtId="4" fontId="5" fillId="0" borderId="10" xfId="1" applyNumberFormat="1" applyFont="1" applyFill="1" applyBorder="1" applyAlignment="1">
      <alignment horizontal="center" vertical="center"/>
    </xf>
    <xf numFmtId="0" fontId="4" fillId="17" borderId="0" xfId="1" applyFont="1" applyFill="1" applyAlignment="1">
      <alignment vertical="center"/>
    </xf>
    <xf numFmtId="2" fontId="3" fillId="17" borderId="0" xfId="1" applyNumberFormat="1" applyFont="1" applyFill="1" applyAlignment="1">
      <alignment vertical="center"/>
    </xf>
    <xf numFmtId="1" fontId="5" fillId="0" borderId="10" xfId="1" applyNumberFormat="1" applyFont="1" applyFill="1" applyBorder="1" applyAlignment="1">
      <alignment horizontal="center" vertical="center" wrapText="1"/>
    </xf>
    <xf numFmtId="1" fontId="5" fillId="18" borderId="10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" fontId="9" fillId="0" borderId="10" xfId="3" applyNumberFormat="1" applyFont="1" applyFill="1" applyBorder="1" applyAlignment="1" applyProtection="1">
      <alignment vertical="center" wrapText="1"/>
    </xf>
    <xf numFmtId="1" fontId="9" fillId="0" borderId="10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1" fontId="4" fillId="3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left" vertical="center"/>
    </xf>
    <xf numFmtId="0" fontId="14" fillId="4" borderId="0" xfId="5" applyFont="1" applyFill="1" applyBorder="1" applyAlignment="1">
      <alignment vertical="center"/>
    </xf>
    <xf numFmtId="0" fontId="14" fillId="4" borderId="0" xfId="5" applyFont="1" applyFill="1" applyBorder="1" applyAlignment="1">
      <alignment horizontal="right" vertical="center"/>
    </xf>
    <xf numFmtId="4" fontId="5" fillId="0" borderId="10" xfId="1" applyNumberFormat="1" applyFont="1" applyFill="1" applyBorder="1" applyAlignment="1">
      <alignment horizontal="left" vertical="center" wrapText="1"/>
    </xf>
    <xf numFmtId="0" fontId="3" fillId="3" borderId="0" xfId="1" applyNumberFormat="1" applyFont="1" applyFill="1" applyBorder="1" applyAlignment="1">
      <alignment horizontal="left" vertical="center"/>
    </xf>
    <xf numFmtId="0" fontId="3" fillId="4" borderId="0" xfId="1" applyFont="1" applyFill="1" applyAlignment="1">
      <alignment vertical="center"/>
    </xf>
    <xf numFmtId="0" fontId="3" fillId="4" borderId="0" xfId="1" applyNumberFormat="1" applyFont="1" applyFill="1" applyAlignment="1">
      <alignment horizontal="center" vertical="center"/>
    </xf>
    <xf numFmtId="0" fontId="3" fillId="4" borderId="0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justify" vertical="center"/>
    </xf>
    <xf numFmtId="43" fontId="3" fillId="4" borderId="0" xfId="8" applyFont="1" applyFill="1" applyBorder="1" applyAlignment="1">
      <alignment horizontal="center" vertical="center"/>
    </xf>
    <xf numFmtId="2" fontId="3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horizontal="right" vertical="center"/>
    </xf>
    <xf numFmtId="2" fontId="3" fillId="4" borderId="0" xfId="1" applyNumberFormat="1" applyFont="1" applyFill="1" applyAlignment="1">
      <alignment horizontal="center" vertical="center"/>
    </xf>
    <xf numFmtId="2" fontId="4" fillId="4" borderId="0" xfId="8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4" fontId="3" fillId="4" borderId="0" xfId="1" applyNumberFormat="1" applyFont="1" applyFill="1" applyBorder="1" applyAlignment="1">
      <alignment vertical="center"/>
    </xf>
    <xf numFmtId="164" fontId="3" fillId="4" borderId="0" xfId="2" applyFont="1" applyFill="1" applyAlignment="1">
      <alignment vertical="center"/>
    </xf>
    <xf numFmtId="4" fontId="3" fillId="4" borderId="0" xfId="2" applyNumberFormat="1" applyFont="1" applyFill="1" applyAlignment="1">
      <alignment vertical="center"/>
    </xf>
    <xf numFmtId="4" fontId="3" fillId="5" borderId="0" xfId="3" applyNumberFormat="1" applyFont="1" applyFill="1" applyBorder="1" applyAlignment="1">
      <alignment horizontal="center"/>
    </xf>
    <xf numFmtId="4" fontId="3" fillId="4" borderId="0" xfId="1" applyNumberFormat="1" applyFont="1" applyFill="1" applyAlignment="1">
      <alignment vertical="center"/>
    </xf>
    <xf numFmtId="164" fontId="5" fillId="4" borderId="0" xfId="2" applyFont="1" applyFill="1" applyBorder="1" applyAlignment="1"/>
    <xf numFmtId="0" fontId="3" fillId="4" borderId="0" xfId="1" applyFont="1" applyFill="1" applyBorder="1" applyAlignment="1"/>
    <xf numFmtId="1" fontId="3" fillId="0" borderId="10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164" fontId="3" fillId="0" borderId="10" xfId="3" applyNumberFormat="1" applyFont="1" applyFill="1" applyBorder="1" applyAlignment="1" applyProtection="1">
      <alignment horizontal="right" vertical="center"/>
    </xf>
    <xf numFmtId="164" fontId="3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left" vertical="center" wrapText="1"/>
    </xf>
    <xf numFmtId="0" fontId="3" fillId="20" borderId="0" xfId="1" applyNumberFormat="1" applyFont="1" applyFill="1" applyAlignment="1">
      <alignment horizontal="center" vertical="center"/>
    </xf>
    <xf numFmtId="0" fontId="5" fillId="15" borderId="10" xfId="1" applyNumberFormat="1" applyFont="1" applyFill="1" applyBorder="1" applyAlignment="1">
      <alignment horizontal="center" vertical="center"/>
    </xf>
    <xf numFmtId="1" fontId="5" fillId="15" borderId="10" xfId="1" applyNumberFormat="1" applyFont="1" applyFill="1" applyBorder="1" applyAlignment="1">
      <alignment horizontal="center" vertical="center"/>
    </xf>
    <xf numFmtId="0" fontId="5" fillId="15" borderId="10" xfId="1" applyNumberFormat="1" applyFont="1" applyFill="1" applyBorder="1" applyAlignment="1">
      <alignment horizontal="left" vertical="center" wrapText="1"/>
    </xf>
    <xf numFmtId="0" fontId="5" fillId="15" borderId="10" xfId="1" applyNumberFormat="1" applyFont="1" applyFill="1" applyBorder="1" applyAlignment="1">
      <alignment horizontal="center" vertical="center" wrapText="1"/>
    </xf>
    <xf numFmtId="4" fontId="3" fillId="15" borderId="10" xfId="3" applyNumberFormat="1" applyFont="1" applyFill="1" applyBorder="1" applyAlignment="1" applyProtection="1">
      <alignment vertical="center" wrapText="1"/>
    </xf>
    <xf numFmtId="164" fontId="5" fillId="15" borderId="10" xfId="3" applyNumberFormat="1" applyFont="1" applyFill="1" applyBorder="1" applyAlignment="1" applyProtection="1">
      <alignment horizontal="right" vertical="center"/>
    </xf>
    <xf numFmtId="164" fontId="5" fillId="15" borderId="10" xfId="3" applyNumberFormat="1" applyFont="1" applyFill="1" applyBorder="1" applyAlignment="1" applyProtection="1">
      <alignment vertical="center"/>
    </xf>
    <xf numFmtId="1" fontId="5" fillId="15" borderId="10" xfId="1" applyNumberFormat="1" applyFont="1" applyFill="1" applyBorder="1" applyAlignment="1">
      <alignment horizontal="center" vertical="center" wrapText="1"/>
    </xf>
    <xf numFmtId="4" fontId="5" fillId="15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right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164" fontId="16" fillId="0" borderId="9" xfId="3" applyFont="1" applyFill="1" applyBorder="1" applyAlignment="1">
      <alignment horizontal="center" vertical="center" wrapText="1"/>
    </xf>
    <xf numFmtId="44" fontId="16" fillId="0" borderId="9" xfId="6" applyFont="1" applyFill="1" applyBorder="1" applyAlignment="1">
      <alignment horizontal="center" vertical="center" wrapText="1"/>
    </xf>
    <xf numFmtId="0" fontId="17" fillId="0" borderId="9" xfId="1" applyNumberFormat="1" applyFont="1" applyFill="1" applyBorder="1" applyAlignment="1">
      <alignment vertical="center" wrapText="1"/>
    </xf>
    <xf numFmtId="0" fontId="18" fillId="0" borderId="9" xfId="1" applyNumberFormat="1" applyFont="1" applyFill="1" applyBorder="1" applyAlignment="1">
      <alignment horizontal="center" vertical="center"/>
    </xf>
    <xf numFmtId="164" fontId="18" fillId="0" borderId="9" xfId="3" applyFont="1" applyFill="1" applyBorder="1" applyAlignment="1">
      <alignment horizontal="center" vertical="center"/>
    </xf>
    <xf numFmtId="10" fontId="18" fillId="0" borderId="9" xfId="7" applyNumberFormat="1" applyFont="1" applyFill="1" applyBorder="1" applyAlignment="1" applyProtection="1">
      <alignment horizontal="center" vertical="center"/>
      <protection locked="0"/>
    </xf>
    <xf numFmtId="0" fontId="18" fillId="0" borderId="9" xfId="1" applyFont="1" applyFill="1" applyBorder="1" applyAlignment="1">
      <alignment horizontal="center" vertical="center"/>
    </xf>
    <xf numFmtId="0" fontId="18" fillId="0" borderId="9" xfId="1" applyFont="1" applyFill="1" applyBorder="1" applyAlignment="1" applyProtection="1">
      <alignment horizontal="center" vertical="center"/>
      <protection locked="0"/>
    </xf>
    <xf numFmtId="0" fontId="16" fillId="19" borderId="24" xfId="1" applyFont="1" applyFill="1" applyBorder="1" applyAlignment="1">
      <alignment horizontal="center" vertical="center"/>
    </xf>
    <xf numFmtId="10" fontId="16" fillId="19" borderId="24" xfId="7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4" fillId="4" borderId="0" xfId="1" applyNumberFormat="1" applyFont="1" applyFill="1" applyBorder="1" applyAlignment="1">
      <alignment vertical="center"/>
    </xf>
    <xf numFmtId="10" fontId="4" fillId="4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vertical="center"/>
    </xf>
    <xf numFmtId="10" fontId="18" fillId="4" borderId="9" xfId="1" applyNumberFormat="1" applyFont="1" applyFill="1" applyBorder="1" applyAlignment="1">
      <alignment horizontal="center" vertical="center"/>
    </xf>
    <xf numFmtId="10" fontId="17" fillId="4" borderId="9" xfId="1" applyNumberFormat="1" applyFont="1" applyFill="1" applyBorder="1" applyAlignment="1" applyProtection="1">
      <alignment horizontal="center" vertical="center"/>
      <protection locked="0"/>
    </xf>
    <xf numFmtId="10" fontId="19" fillId="4" borderId="9" xfId="1" applyNumberFormat="1" applyFont="1" applyFill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vertical="center"/>
    </xf>
    <xf numFmtId="10" fontId="12" fillId="4" borderId="0" xfId="1" applyNumberFormat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0" fontId="20" fillId="0" borderId="0" xfId="4" applyFont="1" applyFill="1" applyAlignment="1"/>
    <xf numFmtId="0" fontId="12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vertical="center"/>
    </xf>
    <xf numFmtId="10" fontId="3" fillId="0" borderId="9" xfId="1" applyNumberFormat="1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 applyProtection="1">
      <alignment horizontal="center" vertical="center"/>
      <protection locked="0"/>
    </xf>
    <xf numFmtId="49" fontId="3" fillId="3" borderId="0" xfId="1" applyNumberFormat="1" applyFont="1" applyFill="1" applyAlignment="1">
      <alignment horizontal="center"/>
    </xf>
    <xf numFmtId="0" fontId="3" fillId="3" borderId="0" xfId="1" applyNumberFormat="1" applyFont="1" applyFill="1" applyAlignment="1"/>
    <xf numFmtId="0" fontId="21" fillId="4" borderId="0" xfId="1" applyFont="1" applyFill="1" applyAlignment="1">
      <alignment vertical="center"/>
    </xf>
    <xf numFmtId="164" fontId="3" fillId="4" borderId="0" xfId="3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164" fontId="5" fillId="4" borderId="0" xfId="2" applyFont="1" applyFill="1" applyAlignment="1">
      <alignment vertical="center"/>
    </xf>
    <xf numFmtId="0" fontId="3" fillId="3" borderId="0" xfId="1" applyNumberFormat="1" applyFont="1" applyFill="1" applyAlignment="1">
      <alignment wrapText="1"/>
    </xf>
    <xf numFmtId="164" fontId="3" fillId="3" borderId="0" xfId="2" applyFont="1" applyFill="1" applyBorder="1" applyAlignment="1" applyProtection="1"/>
    <xf numFmtId="0" fontId="4" fillId="4" borderId="0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0" fontId="6" fillId="3" borderId="0" xfId="1" applyNumberFormat="1" applyFont="1" applyFill="1" applyBorder="1" applyAlignment="1">
      <alignment horizontal="center"/>
    </xf>
    <xf numFmtId="1" fontId="6" fillId="4" borderId="0" xfId="1" applyNumberFormat="1" applyFont="1" applyFill="1" applyBorder="1" applyAlignment="1">
      <alignment horizontal="center" vertical="center"/>
    </xf>
    <xf numFmtId="1" fontId="3" fillId="4" borderId="0" xfId="1" applyNumberFormat="1" applyFont="1" applyFill="1" applyAlignment="1">
      <alignment horizontal="center" vertical="center"/>
    </xf>
    <xf numFmtId="0" fontId="3" fillId="4" borderId="0" xfId="1" applyFont="1" applyFill="1" applyBorder="1" applyAlignment="1" applyProtection="1">
      <alignment horizontal="left" vertical="center" wrapText="1"/>
    </xf>
    <xf numFmtId="17" fontId="3" fillId="4" borderId="0" xfId="1" applyNumberFormat="1" applyFont="1" applyFill="1" applyBorder="1" applyAlignment="1" applyProtection="1">
      <alignment horizontal="center" vertical="center" wrapText="1"/>
    </xf>
    <xf numFmtId="4" fontId="5" fillId="3" borderId="20" xfId="3" applyNumberFormat="1" applyFont="1" applyFill="1" applyBorder="1" applyAlignment="1" applyProtection="1"/>
    <xf numFmtId="164" fontId="5" fillId="3" borderId="0" xfId="3" applyNumberFormat="1" applyFont="1" applyFill="1" applyBorder="1" applyAlignment="1" applyProtection="1">
      <alignment horizontal="right"/>
    </xf>
    <xf numFmtId="164" fontId="6" fillId="3" borderId="0" xfId="3" applyNumberFormat="1" applyFont="1" applyFill="1" applyBorder="1" applyAlignment="1" applyProtection="1"/>
    <xf numFmtId="0" fontId="22" fillId="0" borderId="0" xfId="0" applyFont="1"/>
    <xf numFmtId="0" fontId="23" fillId="0" borderId="0" xfId="0" applyFont="1"/>
    <xf numFmtId="0" fontId="0" fillId="4" borderId="0" xfId="0" applyFill="1"/>
    <xf numFmtId="0" fontId="22" fillId="4" borderId="0" xfId="0" applyFont="1" applyFill="1"/>
    <xf numFmtId="0" fontId="23" fillId="4" borderId="0" xfId="0" applyFont="1" applyFill="1"/>
    <xf numFmtId="0" fontId="2" fillId="0" borderId="0" xfId="1"/>
    <xf numFmtId="0" fontId="24" fillId="23" borderId="38" xfId="1" applyFont="1" applyFill="1" applyBorder="1" applyAlignment="1">
      <alignment horizontal="center" vertical="center" wrapText="1"/>
    </xf>
    <xf numFmtId="0" fontId="24" fillId="23" borderId="39" xfId="1" applyFont="1" applyFill="1" applyBorder="1" applyAlignment="1">
      <alignment horizontal="center" vertical="center" wrapText="1"/>
    </xf>
    <xf numFmtId="0" fontId="24" fillId="23" borderId="40" xfId="1" applyFont="1" applyFill="1" applyBorder="1" applyAlignment="1">
      <alignment horizontal="center" vertical="center" wrapText="1"/>
    </xf>
    <xf numFmtId="0" fontId="24" fillId="23" borderId="41" xfId="1" applyFont="1" applyFill="1" applyBorder="1" applyAlignment="1">
      <alignment horizontal="center" vertical="center" wrapText="1"/>
    </xf>
    <xf numFmtId="0" fontId="18" fillId="24" borderId="38" xfId="1" applyNumberFormat="1" applyFont="1" applyFill="1" applyBorder="1" applyAlignment="1">
      <alignment vertical="center" wrapText="1"/>
    </xf>
    <xf numFmtId="0" fontId="25" fillId="24" borderId="42" xfId="1" applyFont="1" applyFill="1" applyBorder="1" applyAlignment="1">
      <alignment horizontal="center" vertical="top"/>
    </xf>
    <xf numFmtId="4" fontId="25" fillId="24" borderId="43" xfId="1" applyNumberFormat="1" applyFont="1" applyFill="1" applyBorder="1" applyAlignment="1">
      <alignment horizontal="center" vertical="top"/>
    </xf>
    <xf numFmtId="4" fontId="25" fillId="24" borderId="44" xfId="1" applyNumberFormat="1" applyFont="1" applyFill="1" applyBorder="1" applyAlignment="1">
      <alignment horizontal="center" vertical="top"/>
    </xf>
    <xf numFmtId="0" fontId="24" fillId="23" borderId="45" xfId="1" applyFont="1" applyFill="1" applyBorder="1" applyAlignment="1">
      <alignment horizontal="center" vertical="center" wrapText="1"/>
    </xf>
    <xf numFmtId="0" fontId="24" fillId="23" borderId="42" xfId="1" applyFont="1" applyFill="1" applyBorder="1" applyAlignment="1">
      <alignment horizontal="center" vertical="center" wrapText="1"/>
    </xf>
    <xf numFmtId="0" fontId="24" fillId="23" borderId="43" xfId="1" applyFont="1" applyFill="1" applyBorder="1" applyAlignment="1">
      <alignment horizontal="center" vertical="center" wrapText="1"/>
    </xf>
    <xf numFmtId="0" fontId="24" fillId="23" borderId="44" xfId="1" applyFont="1" applyFill="1" applyBorder="1" applyAlignment="1">
      <alignment horizontal="center" vertical="center" wrapText="1"/>
    </xf>
    <xf numFmtId="0" fontId="26" fillId="0" borderId="46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left" vertical="center" wrapText="1"/>
    </xf>
    <xf numFmtId="0" fontId="26" fillId="0" borderId="47" xfId="1" applyFont="1" applyFill="1" applyBorder="1" applyAlignment="1">
      <alignment horizontal="center" vertical="center" wrapText="1"/>
    </xf>
    <xf numFmtId="2" fontId="26" fillId="0" borderId="47" xfId="1" applyNumberFormat="1" applyFont="1" applyFill="1" applyBorder="1" applyAlignment="1">
      <alignment horizontal="center" vertical="center" wrapText="1"/>
    </xf>
    <xf numFmtId="4" fontId="26" fillId="0" borderId="48" xfId="1" applyNumberFormat="1" applyFont="1" applyFill="1" applyBorder="1" applyAlignment="1">
      <alignment horizontal="center" vertical="center" wrapText="1"/>
    </xf>
    <xf numFmtId="0" fontId="26" fillId="0" borderId="49" xfId="1" applyFont="1" applyFill="1" applyBorder="1" applyAlignment="1">
      <alignment horizontal="center" vertical="center" wrapText="1"/>
    </xf>
    <xf numFmtId="0" fontId="26" fillId="0" borderId="2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2" fontId="26" fillId="0" borderId="9" xfId="1" applyNumberFormat="1" applyFont="1" applyFill="1" applyBorder="1" applyAlignment="1">
      <alignment horizontal="center" vertical="center" wrapText="1"/>
    </xf>
    <xf numFmtId="4" fontId="26" fillId="0" borderId="9" xfId="1" applyNumberFormat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left" vertical="top" wrapText="1"/>
    </xf>
    <xf numFmtId="0" fontId="24" fillId="23" borderId="49" xfId="1" applyFont="1" applyFill="1" applyBorder="1" applyAlignment="1">
      <alignment vertical="center" wrapText="1"/>
    </xf>
    <xf numFmtId="0" fontId="24" fillId="23" borderId="28" xfId="1" applyFont="1" applyFill="1" applyBorder="1" applyAlignment="1">
      <alignment vertical="center" wrapText="1"/>
    </xf>
    <xf numFmtId="2" fontId="26" fillId="25" borderId="9" xfId="1" applyNumberFormat="1" applyFont="1" applyFill="1" applyBorder="1" applyAlignment="1">
      <alignment horizontal="left" vertical="center" wrapText="1"/>
    </xf>
    <xf numFmtId="0" fontId="24" fillId="23" borderId="9" xfId="1" applyFont="1" applyFill="1" applyBorder="1" applyAlignment="1">
      <alignment vertical="center" wrapText="1"/>
    </xf>
    <xf numFmtId="2" fontId="26" fillId="25" borderId="9" xfId="1" applyNumberFormat="1" applyFont="1" applyFill="1" applyBorder="1" applyAlignment="1">
      <alignment horizontal="center" vertical="center" wrapText="1"/>
    </xf>
    <xf numFmtId="2" fontId="26" fillId="25" borderId="48" xfId="1" applyNumberFormat="1" applyFont="1" applyFill="1" applyBorder="1" applyAlignment="1">
      <alignment horizontal="left" vertical="center" wrapText="1"/>
    </xf>
    <xf numFmtId="0" fontId="24" fillId="23" borderId="50" xfId="1" applyFont="1" applyFill="1" applyBorder="1" applyAlignment="1">
      <alignment vertical="center" wrapText="1"/>
    </xf>
    <xf numFmtId="0" fontId="24" fillId="23" borderId="51" xfId="1" applyFont="1" applyFill="1" applyBorder="1" applyAlignment="1">
      <alignment vertical="center" wrapText="1"/>
    </xf>
    <xf numFmtId="2" fontId="26" fillId="25" borderId="52" xfId="1" applyNumberFormat="1" applyFont="1" applyFill="1" applyBorder="1" applyAlignment="1">
      <alignment horizontal="left" vertical="center" wrapText="1"/>
    </xf>
    <xf numFmtId="0" fontId="24" fillId="23" borderId="52" xfId="1" applyFont="1" applyFill="1" applyBorder="1" applyAlignment="1">
      <alignment vertical="center" wrapText="1"/>
    </xf>
    <xf numFmtId="2" fontId="26" fillId="25" borderId="53" xfId="1" applyNumberFormat="1" applyFont="1" applyFill="1" applyBorder="1" applyAlignment="1">
      <alignment horizontal="left" vertical="center" wrapText="1"/>
    </xf>
    <xf numFmtId="2" fontId="26" fillId="25" borderId="44" xfId="1" applyNumberFormat="1" applyFont="1" applyFill="1" applyBorder="1" applyAlignment="1">
      <alignment horizontal="left" vertical="center" wrapText="1"/>
    </xf>
    <xf numFmtId="0" fontId="2" fillId="4" borderId="0" xfId="1" applyFill="1"/>
    <xf numFmtId="0" fontId="2" fillId="4" borderId="0" xfId="1" applyFont="1" applyFill="1" applyAlignment="1">
      <alignment horizontal="right"/>
    </xf>
    <xf numFmtId="10" fontId="2" fillId="4" borderId="0" xfId="1" applyNumberFormat="1" applyFill="1"/>
    <xf numFmtId="1" fontId="28" fillId="0" borderId="10" xfId="1" applyNumberFormat="1" applyFont="1" applyFill="1" applyBorder="1" applyAlignment="1">
      <alignment horizontal="center" vertical="center"/>
    </xf>
    <xf numFmtId="0" fontId="28" fillId="0" borderId="10" xfId="1" applyNumberFormat="1" applyFont="1" applyFill="1" applyBorder="1" applyAlignment="1">
      <alignment horizontal="center" vertical="center"/>
    </xf>
    <xf numFmtId="164" fontId="28" fillId="0" borderId="10" xfId="3" applyNumberFormat="1" applyFont="1" applyFill="1" applyBorder="1" applyAlignment="1" applyProtection="1">
      <alignment vertical="center"/>
    </xf>
    <xf numFmtId="0" fontId="27" fillId="0" borderId="0" xfId="0" applyFont="1"/>
    <xf numFmtId="0" fontId="28" fillId="0" borderId="10" xfId="1" applyNumberFormat="1" applyFont="1" applyFill="1" applyBorder="1" applyAlignment="1">
      <alignment horizontal="left" vertical="center" wrapText="1"/>
    </xf>
    <xf numFmtId="1" fontId="28" fillId="0" borderId="10" xfId="1" applyNumberFormat="1" applyFont="1" applyFill="1" applyBorder="1" applyAlignment="1">
      <alignment horizontal="center" vertical="center" wrapText="1"/>
    </xf>
    <xf numFmtId="4" fontId="28" fillId="0" borderId="10" xfId="3" applyNumberFormat="1" applyFont="1" applyFill="1" applyBorder="1" applyAlignment="1" applyProtection="1">
      <alignment vertical="center" wrapText="1"/>
    </xf>
    <xf numFmtId="164" fontId="28" fillId="0" borderId="10" xfId="3" applyNumberFormat="1" applyFont="1" applyFill="1" applyBorder="1" applyAlignment="1" applyProtection="1">
      <alignment horizontal="right" vertical="center"/>
    </xf>
    <xf numFmtId="0" fontId="29" fillId="0" borderId="0" xfId="1" applyFont="1" applyFill="1" applyAlignment="1">
      <alignment vertical="center"/>
    </xf>
    <xf numFmtId="2" fontId="28" fillId="0" borderId="0" xfId="1" applyNumberFormat="1" applyFont="1" applyFill="1" applyAlignment="1">
      <alignment vertical="center"/>
    </xf>
    <xf numFmtId="0" fontId="30" fillId="0" borderId="0" xfId="0" applyFont="1"/>
    <xf numFmtId="166" fontId="3" fillId="5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4" fontId="3" fillId="5" borderId="0" xfId="9" applyNumberFormat="1" applyFont="1" applyFill="1" applyAlignment="1">
      <alignment horizontal="center"/>
    </xf>
    <xf numFmtId="164" fontId="5" fillId="5" borderId="0" xfId="2" applyNumberFormat="1" applyFont="1" applyFill="1" applyAlignment="1"/>
    <xf numFmtId="164" fontId="3" fillId="5" borderId="0" xfId="2" applyNumberFormat="1" applyFont="1" applyFill="1" applyAlignment="1"/>
    <xf numFmtId="0" fontId="3" fillId="5" borderId="0" xfId="0" applyFont="1" applyFill="1" applyAlignment="1"/>
    <xf numFmtId="0" fontId="4" fillId="5" borderId="0" xfId="0" applyFont="1" applyFill="1" applyBorder="1" applyAlignment="1">
      <alignment horizontal="left"/>
    </xf>
    <xf numFmtId="0" fontId="4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wrapText="1"/>
    </xf>
    <xf numFmtId="4" fontId="3" fillId="5" borderId="0" xfId="9" applyNumberFormat="1" applyFont="1" applyFill="1" applyBorder="1" applyAlignment="1"/>
    <xf numFmtId="164" fontId="5" fillId="5" borderId="0" xfId="2" applyNumberFormat="1" applyFont="1" applyFill="1" applyBorder="1" applyAlignment="1"/>
    <xf numFmtId="164" fontId="3" fillId="5" borderId="0" xfId="2" applyNumberFormat="1" applyFont="1" applyFill="1" applyBorder="1" applyAlignment="1"/>
    <xf numFmtId="49" fontId="4" fillId="5" borderId="0" xfId="0" applyNumberFormat="1" applyFont="1" applyFill="1" applyBorder="1" applyAlignment="1">
      <alignment wrapText="1"/>
    </xf>
    <xf numFmtId="0" fontId="32" fillId="5" borderId="0" xfId="0" applyFont="1" applyFill="1" applyBorder="1" applyAlignment="1" applyProtection="1">
      <alignment horizontal="left"/>
    </xf>
    <xf numFmtId="164" fontId="2" fillId="5" borderId="0" xfId="10" applyNumberFormat="1" applyFont="1" applyFill="1" applyBorder="1" applyProtection="1"/>
    <xf numFmtId="0" fontId="2" fillId="5" borderId="0" xfId="0" applyFont="1" applyFill="1" applyProtection="1"/>
    <xf numFmtId="0" fontId="33" fillId="5" borderId="0" xfId="0" applyFont="1" applyFill="1" applyProtection="1"/>
    <xf numFmtId="164" fontId="32" fillId="5" borderId="0" xfId="10" applyNumberFormat="1" applyFont="1" applyFill="1" applyBorder="1" applyAlignment="1" applyProtection="1">
      <alignment horizontal="center"/>
    </xf>
    <xf numFmtId="2" fontId="18" fillId="27" borderId="59" xfId="11" applyNumberFormat="1" applyFont="1" applyFill="1" applyBorder="1" applyProtection="1"/>
    <xf numFmtId="2" fontId="18" fillId="27" borderId="60" xfId="11" applyNumberFormat="1" applyFont="1" applyFill="1" applyBorder="1" applyProtection="1"/>
    <xf numFmtId="0" fontId="35" fillId="2" borderId="0" xfId="0" applyFont="1" applyFill="1" applyAlignment="1" applyProtection="1">
      <alignment horizontal="center"/>
    </xf>
    <xf numFmtId="0" fontId="0" fillId="2" borderId="0" xfId="0" applyFont="1" applyFill="1" applyProtection="1"/>
    <xf numFmtId="2" fontId="17" fillId="27" borderId="63" xfId="11" applyNumberFormat="1" applyFont="1" applyFill="1" applyBorder="1" applyAlignment="1" applyProtection="1">
      <alignment horizontal="center"/>
    </xf>
    <xf numFmtId="2" fontId="17" fillId="27" borderId="64" xfId="11" applyNumberFormat="1" applyFont="1" applyFill="1" applyBorder="1" applyAlignment="1" applyProtection="1">
      <alignment horizontal="center"/>
    </xf>
    <xf numFmtId="2" fontId="17" fillId="27" borderId="61" xfId="11" applyNumberFormat="1" applyFont="1" applyFill="1" applyBorder="1" applyAlignment="1" applyProtection="1">
      <alignment horizontal="center" vertical="center"/>
    </xf>
    <xf numFmtId="1" fontId="3" fillId="2" borderId="65" xfId="0" applyNumberFormat="1" applyFont="1" applyFill="1" applyBorder="1" applyAlignment="1" applyProtection="1">
      <alignment horizontal="left" vertical="top" wrapText="1"/>
    </xf>
    <xf numFmtId="2" fontId="18" fillId="2" borderId="68" xfId="11" applyNumberFormat="1" applyFont="1" applyFill="1" applyBorder="1" applyProtection="1"/>
    <xf numFmtId="2" fontId="18" fillId="2" borderId="69" xfId="11" applyNumberFormat="1" applyFont="1" applyFill="1" applyBorder="1" applyProtection="1"/>
    <xf numFmtId="2" fontId="18" fillId="2" borderId="70" xfId="11" applyNumberFormat="1" applyFont="1" applyFill="1" applyBorder="1" applyProtection="1"/>
    <xf numFmtId="1" fontId="3" fillId="2" borderId="71" xfId="0" applyNumberFormat="1" applyFont="1" applyFill="1" applyBorder="1" applyAlignment="1" applyProtection="1">
      <alignment horizontal="left" vertical="top" wrapText="1"/>
    </xf>
    <xf numFmtId="2" fontId="18" fillId="2" borderId="74" xfId="11" applyNumberFormat="1" applyFont="1" applyFill="1" applyBorder="1" applyProtection="1"/>
    <xf numFmtId="2" fontId="18" fillId="2" borderId="75" xfId="11" applyNumberFormat="1" applyFont="1" applyFill="1" applyBorder="1" applyProtection="1"/>
    <xf numFmtId="166" fontId="4" fillId="2" borderId="76" xfId="0" applyNumberFormat="1" applyFont="1" applyFill="1" applyBorder="1" applyAlignment="1" applyProtection="1">
      <alignment horizontal="right" vertical="top"/>
    </xf>
    <xf numFmtId="2" fontId="18" fillId="2" borderId="76" xfId="11" applyNumberFormat="1" applyFont="1" applyFill="1" applyBorder="1" applyAlignment="1" applyProtection="1">
      <alignment wrapText="1"/>
    </xf>
    <xf numFmtId="168" fontId="36" fillId="2" borderId="76" xfId="11" applyNumberFormat="1" applyFont="1" applyFill="1" applyBorder="1" applyAlignment="1" applyProtection="1">
      <alignment horizontal="right"/>
    </xf>
    <xf numFmtId="2" fontId="18" fillId="2" borderId="76" xfId="11" applyNumberFormat="1" applyFont="1" applyFill="1" applyBorder="1" applyProtection="1"/>
    <xf numFmtId="0" fontId="33" fillId="2" borderId="0" xfId="0" applyFont="1" applyFill="1" applyProtection="1"/>
    <xf numFmtId="2" fontId="3" fillId="27" borderId="77" xfId="11" applyNumberFormat="1" applyFont="1" applyFill="1" applyBorder="1" applyAlignment="1" applyProtection="1">
      <alignment horizontal="right"/>
    </xf>
    <xf numFmtId="2" fontId="4" fillId="27" borderId="78" xfId="11" applyNumberFormat="1" applyFont="1" applyFill="1" applyBorder="1" applyAlignment="1" applyProtection="1">
      <alignment horizontal="right"/>
    </xf>
    <xf numFmtId="10" fontId="4" fillId="27" borderId="76" xfId="7" applyNumberFormat="1" applyFont="1" applyFill="1" applyBorder="1" applyAlignment="1" applyProtection="1"/>
    <xf numFmtId="10" fontId="4" fillId="27" borderId="61" xfId="7" applyNumberFormat="1" applyFont="1" applyFill="1" applyBorder="1" applyAlignment="1" applyProtection="1"/>
    <xf numFmtId="2" fontId="3" fillId="27" borderId="63" xfId="11" applyNumberFormat="1" applyFont="1" applyFill="1" applyBorder="1" applyAlignment="1" applyProtection="1">
      <alignment horizontal="right"/>
    </xf>
    <xf numFmtId="2" fontId="4" fillId="27" borderId="64" xfId="11" applyNumberFormat="1" applyFont="1" applyFill="1" applyBorder="1" applyAlignment="1" applyProtection="1">
      <alignment horizontal="right"/>
    </xf>
    <xf numFmtId="169" fontId="3" fillId="27" borderId="76" xfId="6" applyNumberFormat="1" applyFont="1" applyFill="1" applyBorder="1" applyAlignment="1" applyProtection="1">
      <alignment horizontal="center"/>
    </xf>
    <xf numFmtId="166" fontId="0" fillId="2" borderId="0" xfId="0" applyNumberFormat="1" applyFont="1" applyFill="1" applyProtection="1"/>
    <xf numFmtId="0" fontId="0" fillId="2" borderId="0" xfId="0" applyFont="1" applyFill="1" applyAlignment="1" applyProtection="1">
      <alignment horizontal="center"/>
    </xf>
    <xf numFmtId="164" fontId="0" fillId="2" borderId="0" xfId="10" applyNumberFormat="1" applyFont="1" applyFill="1" applyBorder="1" applyAlignment="1" applyProtection="1"/>
    <xf numFmtId="0" fontId="0" fillId="2" borderId="0" xfId="0" applyFont="1" applyFill="1" applyAlignment="1" applyProtection="1"/>
    <xf numFmtId="166" fontId="0" fillId="2" borderId="0" xfId="0" applyNumberFormat="1" applyFont="1" applyFill="1" applyAlignment="1" applyProtection="1">
      <alignment horizontal="center"/>
    </xf>
    <xf numFmtId="166" fontId="0" fillId="2" borderId="0" xfId="0" applyNumberFormat="1" applyFont="1" applyFill="1" applyAlignment="1" applyProtection="1"/>
    <xf numFmtId="166" fontId="33" fillId="2" borderId="0" xfId="0" applyNumberFormat="1" applyFont="1" applyFill="1" applyProtection="1"/>
    <xf numFmtId="1" fontId="4" fillId="21" borderId="65" xfId="0" applyNumberFormat="1" applyFont="1" applyFill="1" applyBorder="1" applyAlignment="1" applyProtection="1">
      <alignment horizontal="left" vertical="top" wrapText="1"/>
    </xf>
    <xf numFmtId="1" fontId="4" fillId="21" borderId="66" xfId="0" applyNumberFormat="1" applyFont="1" applyFill="1" applyBorder="1" applyAlignment="1" applyProtection="1">
      <alignment horizontal="left" vertical="top" wrapText="1"/>
    </xf>
    <xf numFmtId="1" fontId="4" fillId="21" borderId="71" xfId="0" applyNumberFormat="1" applyFont="1" applyFill="1" applyBorder="1" applyAlignment="1" applyProtection="1">
      <alignment horizontal="left" vertical="top" wrapText="1"/>
    </xf>
    <xf numFmtId="1" fontId="4" fillId="21" borderId="72" xfId="0" applyNumberFormat="1" applyFont="1" applyFill="1" applyBorder="1" applyAlignment="1" applyProtection="1">
      <alignment horizontal="left" vertical="top" wrapText="1"/>
    </xf>
    <xf numFmtId="168" fontId="17" fillId="28" borderId="66" xfId="11" applyNumberFormat="1" applyFont="1" applyFill="1" applyBorder="1" applyAlignment="1" applyProtection="1">
      <alignment horizontal="right"/>
    </xf>
    <xf numFmtId="168" fontId="17" fillId="28" borderId="72" xfId="11" applyNumberFormat="1" applyFont="1" applyFill="1" applyBorder="1" applyAlignment="1" applyProtection="1">
      <alignment horizontal="right"/>
    </xf>
    <xf numFmtId="169" fontId="4" fillId="27" borderId="77" xfId="6" applyNumberFormat="1" applyFont="1" applyFill="1" applyBorder="1" applyAlignment="1" applyProtection="1"/>
    <xf numFmtId="168" fontId="17" fillId="27" borderId="76" xfId="11" applyNumberFormat="1" applyFont="1" applyFill="1" applyBorder="1" applyProtection="1"/>
    <xf numFmtId="10" fontId="22" fillId="28" borderId="67" xfId="12" applyNumberFormat="1" applyFont="1" applyFill="1" applyBorder="1" applyAlignment="1" applyProtection="1"/>
    <xf numFmtId="164" fontId="22" fillId="28" borderId="73" xfId="10" applyNumberFormat="1" applyFont="1" applyFill="1" applyBorder="1" applyAlignment="1" applyProtection="1"/>
    <xf numFmtId="10" fontId="17" fillId="28" borderId="73" xfId="7" applyNumberFormat="1" applyFont="1" applyFill="1" applyBorder="1" applyAlignment="1" applyProtection="1">
      <alignment horizontal="center"/>
    </xf>
    <xf numFmtId="10" fontId="22" fillId="28" borderId="73" xfId="12" applyNumberFormat="1" applyFont="1" applyFill="1" applyBorder="1" applyAlignment="1" applyProtection="1"/>
    <xf numFmtId="2" fontId="17" fillId="2" borderId="76" xfId="11" applyNumberFormat="1" applyFont="1" applyFill="1" applyBorder="1" applyAlignment="1" applyProtection="1">
      <alignment horizontal="center"/>
    </xf>
    <xf numFmtId="0" fontId="33" fillId="5" borderId="2" xfId="0" applyFont="1" applyFill="1" applyBorder="1" applyProtection="1"/>
    <xf numFmtId="0" fontId="4" fillId="5" borderId="5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0" fontId="32" fillId="5" borderId="5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/>
    <xf numFmtId="0" fontId="2" fillId="5" borderId="0" xfId="0" applyFont="1" applyFill="1" applyBorder="1" applyProtection="1"/>
    <xf numFmtId="0" fontId="33" fillId="5" borderId="0" xfId="0" applyFont="1" applyFill="1" applyBorder="1" applyProtection="1"/>
    <xf numFmtId="0" fontId="33" fillId="2" borderId="80" xfId="0" applyFont="1" applyFill="1" applyBorder="1" applyProtection="1"/>
    <xf numFmtId="0" fontId="33" fillId="2" borderId="0" xfId="0" applyFont="1" applyFill="1" applyBorder="1" applyProtection="1"/>
    <xf numFmtId="10" fontId="4" fillId="27" borderId="81" xfId="7" applyNumberFormat="1" applyFont="1" applyFill="1" applyBorder="1" applyAlignment="1" applyProtection="1"/>
    <xf numFmtId="0" fontId="32" fillId="3" borderId="0" xfId="1" applyNumberFormat="1" applyFont="1" applyFill="1" applyBorder="1" applyAlignment="1">
      <alignment horizontal="left" vertical="center"/>
    </xf>
    <xf numFmtId="1" fontId="32" fillId="3" borderId="0" xfId="1" applyNumberFormat="1" applyFont="1" applyFill="1" applyBorder="1" applyAlignment="1">
      <alignment horizontal="center" vertical="center"/>
    </xf>
    <xf numFmtId="0" fontId="32" fillId="3" borderId="0" xfId="1" applyNumberFormat="1" applyFont="1" applyFill="1" applyBorder="1" applyAlignment="1">
      <alignment horizontal="center" vertical="center"/>
    </xf>
    <xf numFmtId="49" fontId="32" fillId="3" borderId="0" xfId="1" applyNumberFormat="1" applyFont="1" applyFill="1" applyBorder="1" applyAlignment="1">
      <alignment horizontal="justify" vertical="center" wrapText="1"/>
    </xf>
    <xf numFmtId="0" fontId="32" fillId="3" borderId="0" xfId="1" applyNumberFormat="1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 vertical="center"/>
    </xf>
    <xf numFmtId="164" fontId="32" fillId="3" borderId="0" xfId="2" applyFont="1" applyFill="1" applyBorder="1" applyAlignment="1" applyProtection="1">
      <alignment horizontal="center" vertical="center"/>
    </xf>
    <xf numFmtId="1" fontId="32" fillId="3" borderId="0" xfId="2" applyNumberFormat="1" applyFont="1" applyFill="1" applyBorder="1" applyAlignment="1" applyProtection="1">
      <alignment horizontal="center" vertical="center"/>
    </xf>
    <xf numFmtId="164" fontId="32" fillId="3" borderId="0" xfId="2" applyFont="1" applyFill="1" applyBorder="1" applyAlignment="1" applyProtection="1">
      <alignment horizontal="justify" vertical="center" wrapText="1"/>
    </xf>
    <xf numFmtId="0" fontId="32" fillId="3" borderId="0" xfId="3" applyNumberFormat="1" applyFont="1" applyFill="1" applyBorder="1" applyAlignment="1" applyProtection="1">
      <alignment horizontal="center" vertical="center"/>
    </xf>
    <xf numFmtId="164" fontId="39" fillId="4" borderId="0" xfId="2" applyFont="1" applyFill="1" applyBorder="1" applyAlignment="1" applyProtection="1">
      <alignment horizontal="center" vertical="center"/>
    </xf>
    <xf numFmtId="164" fontId="2" fillId="4" borderId="0" xfId="2" applyFont="1" applyFill="1" applyBorder="1" applyAlignment="1" applyProtection="1">
      <alignment horizontal="center" vertical="center"/>
    </xf>
    <xf numFmtId="0" fontId="39" fillId="0" borderId="54" xfId="1" applyNumberFormat="1" applyFont="1" applyFill="1" applyBorder="1" applyAlignment="1">
      <alignment horizontal="center" vertical="center"/>
    </xf>
    <xf numFmtId="1" fontId="39" fillId="0" borderId="54" xfId="1" applyNumberFormat="1" applyFont="1" applyFill="1" applyBorder="1" applyAlignment="1">
      <alignment horizontal="center" vertical="center"/>
    </xf>
    <xf numFmtId="0" fontId="39" fillId="0" borderId="54" xfId="1" applyFont="1" applyFill="1" applyBorder="1" applyAlignment="1">
      <alignment vertical="center" wrapText="1"/>
    </xf>
    <xf numFmtId="0" fontId="2" fillId="0" borderId="55" xfId="1" applyNumberFormat="1" applyFont="1" applyFill="1" applyBorder="1" applyAlignment="1">
      <alignment horizontal="center" vertical="center"/>
    </xf>
    <xf numFmtId="1" fontId="38" fillId="0" borderId="10" xfId="1" applyNumberFormat="1" applyFont="1" applyFill="1" applyBorder="1" applyAlignment="1">
      <alignment horizontal="center" vertical="center"/>
    </xf>
    <xf numFmtId="0" fontId="38" fillId="0" borderId="10" xfId="1" applyNumberFormat="1" applyFont="1" applyFill="1" applyBorder="1" applyAlignment="1">
      <alignment horizontal="center" vertical="center"/>
    </xf>
    <xf numFmtId="0" fontId="38" fillId="0" borderId="10" xfId="1" applyNumberFormat="1" applyFont="1" applyFill="1" applyBorder="1" applyAlignment="1">
      <alignment vertical="center" wrapText="1"/>
    </xf>
    <xf numFmtId="0" fontId="38" fillId="0" borderId="25" xfId="1" applyNumberFormat="1" applyFont="1" applyFill="1" applyBorder="1" applyAlignment="1">
      <alignment horizontal="center" vertical="center" wrapText="1"/>
    </xf>
    <xf numFmtId="0" fontId="39" fillId="0" borderId="10" xfId="1" applyNumberFormat="1" applyFont="1" applyFill="1" applyBorder="1" applyAlignment="1">
      <alignment horizontal="right" vertical="center" wrapText="1"/>
    </xf>
    <xf numFmtId="1" fontId="39" fillId="0" borderId="25" xfId="1" applyNumberFormat="1" applyFont="1" applyFill="1" applyBorder="1" applyAlignment="1">
      <alignment horizontal="center" vertical="center" wrapText="1"/>
    </xf>
    <xf numFmtId="1" fontId="39" fillId="0" borderId="10" xfId="1" applyNumberFormat="1" applyFont="1" applyFill="1" applyBorder="1" applyAlignment="1">
      <alignment horizontal="center" vertical="center"/>
    </xf>
    <xf numFmtId="0" fontId="39" fillId="0" borderId="10" xfId="1" applyNumberFormat="1" applyFont="1" applyFill="1" applyBorder="1" applyAlignment="1">
      <alignment horizontal="center" vertical="center"/>
    </xf>
    <xf numFmtId="0" fontId="39" fillId="0" borderId="10" xfId="1" applyNumberFormat="1" applyFont="1" applyFill="1" applyBorder="1" applyAlignment="1">
      <alignment vertical="center" wrapText="1"/>
    </xf>
    <xf numFmtId="0" fontId="39" fillId="0" borderId="25" xfId="1" applyNumberFormat="1" applyFont="1" applyFill="1" applyBorder="1" applyAlignment="1">
      <alignment horizontal="center" vertical="center" wrapText="1"/>
    </xf>
    <xf numFmtId="0" fontId="38" fillId="0" borderId="22" xfId="1" applyNumberFormat="1" applyFont="1" applyFill="1" applyBorder="1" applyAlignment="1">
      <alignment horizontal="center"/>
    </xf>
    <xf numFmtId="0" fontId="38" fillId="0" borderId="35" xfId="1" applyNumberFormat="1" applyFont="1" applyFill="1" applyBorder="1" applyAlignment="1">
      <alignment horizontal="center" wrapText="1"/>
    </xf>
    <xf numFmtId="4" fontId="38" fillId="0" borderId="10" xfId="1" applyNumberFormat="1" applyFont="1" applyFill="1" applyBorder="1" applyAlignment="1">
      <alignment horizontal="center" vertical="center"/>
    </xf>
    <xf numFmtId="4" fontId="38" fillId="0" borderId="10" xfId="1" applyNumberFormat="1" applyFont="1" applyFill="1" applyBorder="1" applyAlignment="1">
      <alignment vertical="center" wrapText="1"/>
    </xf>
    <xf numFmtId="4" fontId="38" fillId="0" borderId="25" xfId="1" applyNumberFormat="1" applyFont="1" applyFill="1" applyBorder="1" applyAlignment="1">
      <alignment horizontal="center" vertical="center" wrapText="1"/>
    </xf>
    <xf numFmtId="1" fontId="2" fillId="0" borderId="10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vertical="center" wrapText="1"/>
    </xf>
    <xf numFmtId="0" fontId="2" fillId="0" borderId="25" xfId="1" applyNumberFormat="1" applyFont="1" applyFill="1" applyBorder="1" applyAlignment="1">
      <alignment horizontal="center" vertical="center" wrapText="1"/>
    </xf>
    <xf numFmtId="0" fontId="40" fillId="0" borderId="10" xfId="1" applyNumberFormat="1" applyFont="1" applyFill="1" applyBorder="1" applyAlignment="1">
      <alignment horizontal="center" vertical="center"/>
    </xf>
    <xf numFmtId="0" fontId="40" fillId="0" borderId="10" xfId="1" applyNumberFormat="1" applyFont="1" applyFill="1" applyBorder="1" applyAlignment="1">
      <alignment horizontal="left" vertical="center" wrapText="1"/>
    </xf>
    <xf numFmtId="0" fontId="40" fillId="0" borderId="25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1" fontId="40" fillId="0" borderId="10" xfId="1" applyNumberFormat="1" applyFont="1" applyFill="1" applyBorder="1" applyAlignment="1">
      <alignment horizontal="center" vertical="center"/>
    </xf>
    <xf numFmtId="0" fontId="40" fillId="4" borderId="25" xfId="1" applyNumberFormat="1" applyFont="1" applyFill="1" applyBorder="1" applyAlignment="1">
      <alignment horizontal="center" vertical="center" wrapText="1"/>
    </xf>
    <xf numFmtId="0" fontId="38" fillId="0" borderId="10" xfId="1" applyNumberFormat="1" applyFont="1" applyFill="1" applyBorder="1" applyAlignment="1">
      <alignment horizontal="left" vertical="center" wrapText="1"/>
    </xf>
    <xf numFmtId="1" fontId="38" fillId="0" borderId="10" xfId="1" quotePrefix="1" applyNumberFormat="1" applyFont="1" applyFill="1" applyBorder="1" applyAlignment="1">
      <alignment horizontal="center" vertical="center"/>
    </xf>
    <xf numFmtId="1" fontId="38" fillId="0" borderId="11" xfId="1" applyNumberFormat="1" applyFont="1" applyFill="1" applyBorder="1" applyAlignment="1">
      <alignment horizontal="center" vertical="center"/>
    </xf>
    <xf numFmtId="0" fontId="38" fillId="0" borderId="11" xfId="1" applyNumberFormat="1" applyFont="1" applyFill="1" applyBorder="1" applyAlignment="1">
      <alignment horizontal="center" vertical="center"/>
    </xf>
    <xf numFmtId="0" fontId="38" fillId="0" borderId="11" xfId="1" applyNumberFormat="1" applyFont="1" applyFill="1" applyBorder="1" applyAlignment="1">
      <alignment horizontal="left" vertical="center" wrapText="1"/>
    </xf>
    <xf numFmtId="0" fontId="39" fillId="0" borderId="11" xfId="1" applyNumberFormat="1" applyFont="1" applyFill="1" applyBorder="1" applyAlignment="1">
      <alignment horizontal="right" vertical="center" wrapText="1"/>
    </xf>
    <xf numFmtId="1" fontId="39" fillId="0" borderId="26" xfId="1" applyNumberFormat="1" applyFont="1" applyFill="1" applyBorder="1" applyAlignment="1">
      <alignment horizontal="center" vertical="center" wrapText="1"/>
    </xf>
    <xf numFmtId="0" fontId="39" fillId="0" borderId="11" xfId="1" applyNumberFormat="1" applyFont="1" applyFill="1" applyBorder="1" applyAlignment="1">
      <alignment horizontal="center" vertical="center"/>
    </xf>
    <xf numFmtId="1" fontId="39" fillId="0" borderId="11" xfId="1" applyNumberFormat="1" applyFont="1" applyFill="1" applyBorder="1" applyAlignment="1">
      <alignment horizontal="center" vertical="center"/>
    </xf>
    <xf numFmtId="0" fontId="39" fillId="0" borderId="11" xfId="1" applyNumberFormat="1" applyFont="1" applyFill="1" applyBorder="1" applyAlignment="1">
      <alignment horizontal="left" vertical="center" wrapText="1"/>
    </xf>
    <xf numFmtId="0" fontId="40" fillId="0" borderId="11" xfId="1" applyNumberFormat="1" applyFont="1" applyFill="1" applyBorder="1" applyAlignment="1">
      <alignment horizontal="center" vertical="center"/>
    </xf>
    <xf numFmtId="1" fontId="40" fillId="0" borderId="11" xfId="1" applyNumberFormat="1" applyFont="1" applyFill="1" applyBorder="1" applyAlignment="1">
      <alignment horizontal="center" vertical="center"/>
    </xf>
    <xf numFmtId="0" fontId="40" fillId="0" borderId="11" xfId="1" applyNumberFormat="1" applyFont="1" applyFill="1" applyBorder="1" applyAlignment="1">
      <alignment horizontal="left" vertical="center" wrapText="1"/>
    </xf>
    <xf numFmtId="1" fontId="40" fillId="0" borderId="26" xfId="1" applyNumberFormat="1" applyFont="1" applyFill="1" applyBorder="1" applyAlignment="1">
      <alignment horizontal="center" vertical="center" wrapText="1"/>
    </xf>
    <xf numFmtId="1" fontId="38" fillId="0" borderId="26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/>
    </xf>
    <xf numFmtId="1" fontId="2" fillId="0" borderId="11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vertical="center" wrapText="1"/>
    </xf>
    <xf numFmtId="0" fontId="2" fillId="0" borderId="26" xfId="1" applyNumberFormat="1" applyFont="1" applyFill="1" applyBorder="1" applyAlignment="1">
      <alignment horizontal="center" vertical="center" wrapText="1"/>
    </xf>
    <xf numFmtId="1" fontId="40" fillId="4" borderId="26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left" vertical="center" wrapText="1"/>
    </xf>
    <xf numFmtId="1" fontId="2" fillId="0" borderId="26" xfId="1" applyNumberFormat="1" applyFont="1" applyFill="1" applyBorder="1" applyAlignment="1">
      <alignment horizontal="center" vertical="center" wrapText="1"/>
    </xf>
    <xf numFmtId="0" fontId="38" fillId="0" borderId="11" xfId="1" applyNumberFormat="1" applyFont="1" applyFill="1" applyBorder="1" applyAlignment="1">
      <alignment horizontal="right" vertical="center" wrapText="1"/>
    </xf>
    <xf numFmtId="49" fontId="38" fillId="7" borderId="9" xfId="1" applyNumberFormat="1" applyFont="1" applyFill="1" applyBorder="1" applyAlignment="1">
      <alignment horizontal="center" vertical="center"/>
    </xf>
    <xf numFmtId="1" fontId="38" fillId="7" borderId="9" xfId="1" applyNumberFormat="1" applyFont="1" applyFill="1" applyBorder="1" applyAlignment="1">
      <alignment horizontal="center" vertical="center"/>
    </xf>
    <xf numFmtId="0" fontId="39" fillId="7" borderId="9" xfId="1" applyFont="1" applyFill="1" applyBorder="1" applyAlignment="1">
      <alignment horizontal="right" vertical="center" wrapText="1"/>
    </xf>
    <xf numFmtId="10" fontId="32" fillId="7" borderId="27" xfId="1" applyNumberFormat="1" applyFont="1" applyFill="1" applyBorder="1" applyAlignment="1">
      <alignment horizontal="center" vertical="center"/>
    </xf>
    <xf numFmtId="0" fontId="38" fillId="2" borderId="0" xfId="1" applyNumberFormat="1" applyFont="1" applyFill="1" applyBorder="1" applyAlignment="1">
      <alignment horizontal="center"/>
    </xf>
    <xf numFmtId="1" fontId="38" fillId="2" borderId="0" xfId="1" applyNumberFormat="1" applyFont="1" applyFill="1" applyBorder="1" applyAlignment="1">
      <alignment horizontal="center"/>
    </xf>
    <xf numFmtId="0" fontId="39" fillId="2" borderId="0" xfId="1" applyFont="1" applyFill="1" applyBorder="1" applyAlignment="1">
      <alignment horizontal="right" wrapText="1"/>
    </xf>
    <xf numFmtId="0" fontId="2" fillId="3" borderId="0" xfId="1" applyNumberFormat="1" applyFont="1" applyFill="1" applyBorder="1" applyAlignment="1">
      <alignment horizontal="center"/>
    </xf>
    <xf numFmtId="0" fontId="39" fillId="2" borderId="0" xfId="1" applyNumberFormat="1" applyFont="1" applyFill="1" applyBorder="1" applyAlignment="1">
      <alignment horizontal="center"/>
    </xf>
    <xf numFmtId="1" fontId="39" fillId="2" borderId="0" xfId="1" applyNumberFormat="1" applyFont="1" applyFill="1" applyBorder="1" applyAlignment="1">
      <alignment horizontal="center"/>
    </xf>
    <xf numFmtId="0" fontId="39" fillId="6" borderId="9" xfId="1" applyNumberFormat="1" applyFont="1" applyFill="1" applyBorder="1" applyAlignment="1">
      <alignment horizontal="center" vertical="center"/>
    </xf>
    <xf numFmtId="49" fontId="39" fillId="6" borderId="9" xfId="1" applyNumberFormat="1" applyFont="1" applyFill="1" applyBorder="1" applyAlignment="1">
      <alignment horizontal="center" vertical="center" wrapText="1"/>
    </xf>
    <xf numFmtId="0" fontId="32" fillId="5" borderId="0" xfId="1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left" wrapText="1"/>
    </xf>
    <xf numFmtId="4" fontId="2" fillId="2" borderId="0" xfId="3" applyNumberFormat="1" applyFont="1" applyFill="1" applyBorder="1" applyAlignment="1" applyProtection="1">
      <alignment horizontal="center"/>
    </xf>
    <xf numFmtId="4" fontId="39" fillId="5" borderId="0" xfId="3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left" wrapText="1"/>
    </xf>
    <xf numFmtId="0" fontId="32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left" wrapText="1"/>
    </xf>
    <xf numFmtId="17" fontId="2" fillId="2" borderId="0" xfId="1" applyNumberFormat="1" applyFont="1" applyFill="1" applyBorder="1" applyAlignment="1" applyProtection="1">
      <alignment horizontal="center" wrapText="1"/>
    </xf>
    <xf numFmtId="0" fontId="2" fillId="2" borderId="0" xfId="1" applyFont="1" applyFill="1" applyAlignment="1"/>
    <xf numFmtId="0" fontId="2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wrapText="1"/>
    </xf>
    <xf numFmtId="0" fontId="2" fillId="4" borderId="0" xfId="1" applyFont="1" applyFill="1" applyBorder="1"/>
    <xf numFmtId="49" fontId="2" fillId="3" borderId="0" xfId="1" applyNumberFormat="1" applyFont="1" applyFill="1" applyBorder="1" applyAlignment="1">
      <alignment horizontal="center"/>
    </xf>
    <xf numFmtId="0" fontId="42" fillId="4" borderId="9" xfId="1" applyFont="1" applyFill="1" applyBorder="1" applyAlignment="1">
      <alignment horizontal="center" vertical="center" wrapText="1"/>
    </xf>
    <xf numFmtId="0" fontId="42" fillId="4" borderId="0" xfId="1" applyFont="1" applyFill="1" applyBorder="1" applyAlignment="1">
      <alignment horizontal="center" vertical="center" wrapText="1"/>
    </xf>
    <xf numFmtId="0" fontId="35" fillId="4" borderId="9" xfId="1" applyFont="1" applyFill="1" applyBorder="1" applyAlignment="1">
      <alignment vertical="center"/>
    </xf>
    <xf numFmtId="10" fontId="35" fillId="4" borderId="9" xfId="1" applyNumberFormat="1" applyFont="1" applyFill="1" applyBorder="1" applyAlignment="1" applyProtection="1">
      <alignment horizontal="center" vertical="center"/>
      <protection locked="0"/>
    </xf>
    <xf numFmtId="10" fontId="33" fillId="4" borderId="0" xfId="1" applyNumberFormat="1" applyFont="1" applyFill="1" applyBorder="1" applyAlignment="1">
      <alignment horizontal="center" vertical="center"/>
    </xf>
    <xf numFmtId="10" fontId="35" fillId="4" borderId="0" xfId="1" applyNumberFormat="1" applyFont="1" applyFill="1" applyBorder="1" applyAlignment="1" applyProtection="1">
      <alignment horizontal="center" vertical="center"/>
      <protection locked="0"/>
    </xf>
    <xf numFmtId="0" fontId="33" fillId="4" borderId="9" xfId="1" applyFont="1" applyFill="1" applyBorder="1" applyAlignment="1" applyProtection="1">
      <alignment vertical="center"/>
      <protection locked="0"/>
    </xf>
    <xf numFmtId="0" fontId="2" fillId="3" borderId="0" xfId="1" applyFont="1" applyFill="1" applyAlignment="1"/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43" fillId="4" borderId="9" xfId="1" applyFont="1" applyFill="1" applyBorder="1" applyAlignment="1">
      <alignment vertical="center"/>
    </xf>
    <xf numFmtId="10" fontId="43" fillId="4" borderId="9" xfId="1" applyNumberFormat="1" applyFont="1" applyFill="1" applyBorder="1" applyAlignment="1">
      <alignment horizontal="center" vertical="center"/>
    </xf>
    <xf numFmtId="10" fontId="43" fillId="4" borderId="0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2" fillId="3" borderId="0" xfId="1" applyNumberFormat="1" applyFont="1" applyFill="1" applyBorder="1" applyAlignment="1">
      <alignment horizontal="right"/>
    </xf>
    <xf numFmtId="0" fontId="42" fillId="4" borderId="9" xfId="1" applyFont="1" applyFill="1" applyBorder="1" applyAlignment="1">
      <alignment vertical="center"/>
    </xf>
    <xf numFmtId="10" fontId="42" fillId="4" borderId="9" xfId="1" applyNumberFormat="1" applyFont="1" applyFill="1" applyBorder="1" applyAlignment="1">
      <alignment horizontal="center" vertical="center"/>
    </xf>
    <xf numFmtId="10" fontId="42" fillId="4" borderId="0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Alignment="1">
      <alignment horizontal="center"/>
    </xf>
    <xf numFmtId="164" fontId="38" fillId="4" borderId="0" xfId="2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justify"/>
    </xf>
    <xf numFmtId="164" fontId="2" fillId="4" borderId="0" xfId="3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horizontal="center"/>
    </xf>
    <xf numFmtId="165" fontId="39" fillId="4" borderId="0" xfId="3" applyNumberFormat="1" applyFont="1" applyFill="1" applyBorder="1" applyAlignment="1">
      <alignment horizontal="center" vertical="center"/>
    </xf>
    <xf numFmtId="0" fontId="2" fillId="4" borderId="0" xfId="1" applyNumberFormat="1" applyFont="1" applyFill="1" applyBorder="1" applyAlignment="1">
      <alignment vertical="center" wrapText="1"/>
    </xf>
    <xf numFmtId="4" fontId="2" fillId="5" borderId="0" xfId="3" applyNumberFormat="1" applyFont="1" applyFill="1" applyBorder="1" applyAlignment="1">
      <alignment horizontal="center"/>
    </xf>
    <xf numFmtId="0" fontId="2" fillId="5" borderId="0" xfId="1" applyNumberFormat="1" applyFont="1" applyFill="1" applyBorder="1" applyAlignment="1">
      <alignment vertical="center" wrapText="1"/>
    </xf>
    <xf numFmtId="0" fontId="2" fillId="4" borderId="0" xfId="1" applyNumberFormat="1" applyFont="1" applyFill="1" applyAlignment="1">
      <alignment horizontal="center"/>
    </xf>
    <xf numFmtId="1" fontId="2" fillId="4" borderId="0" xfId="1" applyNumberFormat="1" applyFont="1" applyFill="1" applyBorder="1" applyAlignment="1">
      <alignment horizontal="center"/>
    </xf>
    <xf numFmtId="0" fontId="32" fillId="4" borderId="0" xfId="1" applyNumberFormat="1" applyFont="1" applyFill="1" applyBorder="1" applyAlignment="1">
      <alignment horizontal="center"/>
    </xf>
    <xf numFmtId="49" fontId="2" fillId="4" borderId="0" xfId="1" applyNumberFormat="1" applyFont="1" applyFill="1" applyBorder="1" applyAlignment="1">
      <alignment horizontal="left" wrapText="1"/>
    </xf>
    <xf numFmtId="17" fontId="2" fillId="4" borderId="0" xfId="1" applyNumberFormat="1" applyFont="1" applyFill="1" applyBorder="1" applyAlignment="1" applyProtection="1">
      <alignment horizontal="center" wrapText="1"/>
    </xf>
    <xf numFmtId="4" fontId="2" fillId="3" borderId="0" xfId="3" applyNumberFormat="1" applyFont="1" applyFill="1" applyBorder="1" applyAlignment="1" applyProtection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vertical="center" wrapText="1"/>
    </xf>
    <xf numFmtId="0" fontId="32" fillId="4" borderId="0" xfId="1" applyFont="1" applyFill="1" applyBorder="1" applyAlignment="1">
      <alignment horizontal="center" vertical="center"/>
    </xf>
    <xf numFmtId="0" fontId="35" fillId="7" borderId="9" xfId="1" applyNumberFormat="1" applyFont="1" applyFill="1" applyBorder="1" applyAlignment="1">
      <alignment horizontal="center" vertical="center" wrapText="1"/>
    </xf>
    <xf numFmtId="1" fontId="35" fillId="7" borderId="9" xfId="1" applyNumberFormat="1" applyFont="1" applyFill="1" applyBorder="1" applyAlignment="1">
      <alignment horizontal="center" vertical="center" wrapText="1"/>
    </xf>
    <xf numFmtId="0" fontId="35" fillId="7" borderId="9" xfId="1" applyFont="1" applyFill="1" applyBorder="1" applyAlignment="1">
      <alignment horizontal="center" vertical="center" wrapText="1"/>
    </xf>
    <xf numFmtId="0" fontId="35" fillId="7" borderId="27" xfId="1" applyNumberFormat="1" applyFont="1" applyFill="1" applyBorder="1" applyAlignment="1">
      <alignment horizontal="center" vertical="center" wrapText="1"/>
    </xf>
    <xf numFmtId="0" fontId="35" fillId="7" borderId="33" xfId="1" applyNumberFormat="1" applyFont="1" applyFill="1" applyBorder="1" applyAlignment="1">
      <alignment horizontal="center" vertical="center" wrapText="1"/>
    </xf>
    <xf numFmtId="0" fontId="35" fillId="7" borderId="28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35" fillId="26" borderId="0" xfId="1" applyNumberFormat="1" applyFont="1" applyFill="1" applyBorder="1" applyAlignment="1">
      <alignment horizontal="center" vertical="center" wrapText="1"/>
    </xf>
    <xf numFmtId="1" fontId="35" fillId="26" borderId="0" xfId="1" applyNumberFormat="1" applyFont="1" applyFill="1" applyBorder="1" applyAlignment="1">
      <alignment horizontal="center" vertical="center" wrapText="1"/>
    </xf>
    <xf numFmtId="0" fontId="35" fillId="26" borderId="0" xfId="1" applyFont="1" applyFill="1" applyBorder="1" applyAlignment="1">
      <alignment horizontal="center" vertical="center" wrapText="1"/>
    </xf>
    <xf numFmtId="0" fontId="35" fillId="22" borderId="32" xfId="1" applyNumberFormat="1" applyFont="1" applyFill="1" applyBorder="1" applyAlignment="1">
      <alignment horizontal="center" vertical="center" wrapText="1"/>
    </xf>
    <xf numFmtId="164" fontId="35" fillId="3" borderId="0" xfId="2" applyFont="1" applyFill="1" applyBorder="1" applyAlignment="1" applyProtection="1">
      <alignment horizontal="center" vertical="center"/>
    </xf>
    <xf numFmtId="1" fontId="35" fillId="3" borderId="0" xfId="2" applyNumberFormat="1" applyFont="1" applyFill="1" applyBorder="1" applyAlignment="1" applyProtection="1">
      <alignment horizontal="center" vertical="center"/>
    </xf>
    <xf numFmtId="164" fontId="35" fillId="3" borderId="0" xfId="2" applyFont="1" applyFill="1" applyBorder="1" applyAlignment="1" applyProtection="1">
      <alignment horizontal="justify" vertical="center" wrapText="1"/>
    </xf>
    <xf numFmtId="0" fontId="35" fillId="21" borderId="31" xfId="3" applyNumberFormat="1" applyFont="1" applyFill="1" applyBorder="1" applyAlignment="1" applyProtection="1">
      <alignment horizontal="center" vertical="center"/>
    </xf>
    <xf numFmtId="164" fontId="44" fillId="4" borderId="0" xfId="2" applyFont="1" applyFill="1" applyBorder="1" applyAlignment="1" applyProtection="1">
      <alignment horizontal="center" vertical="center"/>
    </xf>
    <xf numFmtId="164" fontId="33" fillId="4" borderId="0" xfId="2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" fillId="4" borderId="0" xfId="3" applyNumberFormat="1" applyFont="1" applyFill="1" applyBorder="1" applyAlignment="1" applyProtection="1">
      <alignment horizontal="center" vertical="center"/>
    </xf>
    <xf numFmtId="4" fontId="38" fillId="4" borderId="33" xfId="3" applyNumberFormat="1" applyFont="1" applyFill="1" applyBorder="1" applyAlignment="1" applyProtection="1">
      <alignment horizontal="center" vertical="center"/>
    </xf>
    <xf numFmtId="4" fontId="38" fillId="0" borderId="33" xfId="3" applyNumberFormat="1" applyFont="1" applyFill="1" applyBorder="1" applyAlignment="1" applyProtection="1">
      <alignment horizontal="center" vertical="center" wrapText="1"/>
    </xf>
    <xf numFmtId="4" fontId="38" fillId="4" borderId="33" xfId="3" applyNumberFormat="1" applyFont="1" applyFill="1" applyBorder="1" applyAlignment="1" applyProtection="1">
      <alignment horizontal="center" vertical="center" wrapText="1"/>
    </xf>
    <xf numFmtId="4" fontId="39" fillId="4" borderId="33" xfId="3" applyNumberFormat="1" applyFont="1" applyFill="1" applyBorder="1" applyAlignment="1" applyProtection="1">
      <alignment horizontal="center" vertical="center" wrapText="1"/>
    </xf>
    <xf numFmtId="4" fontId="2" fillId="0" borderId="33" xfId="3" applyNumberFormat="1" applyFont="1" applyFill="1" applyBorder="1" applyAlignment="1" applyProtection="1">
      <alignment horizontal="center" vertical="center" wrapText="1"/>
    </xf>
    <xf numFmtId="4" fontId="41" fillId="4" borderId="33" xfId="3" applyNumberFormat="1" applyFont="1" applyFill="1" applyBorder="1" applyAlignment="1" applyProtection="1">
      <alignment horizontal="center" vertical="center" wrapText="1"/>
    </xf>
    <xf numFmtId="4" fontId="38" fillId="4" borderId="34" xfId="3" applyNumberFormat="1" applyFont="1" applyFill="1" applyBorder="1" applyAlignment="1" applyProtection="1">
      <alignment horizontal="center" vertical="center" wrapText="1"/>
    </xf>
    <xf numFmtId="4" fontId="39" fillId="4" borderId="34" xfId="3" applyNumberFormat="1" applyFont="1" applyFill="1" applyBorder="1" applyAlignment="1" applyProtection="1">
      <alignment horizontal="center" vertical="center" wrapText="1"/>
    </xf>
    <xf numFmtId="4" fontId="40" fillId="4" borderId="34" xfId="3" applyNumberFormat="1" applyFont="1" applyFill="1" applyBorder="1" applyAlignment="1" applyProtection="1">
      <alignment horizontal="center" vertical="center" wrapText="1"/>
    </xf>
    <xf numFmtId="4" fontId="38" fillId="0" borderId="34" xfId="3" applyNumberFormat="1" applyFont="1" applyFill="1" applyBorder="1" applyAlignment="1" applyProtection="1">
      <alignment horizontal="center" vertical="center" wrapText="1"/>
    </xf>
    <xf numFmtId="4" fontId="2" fillId="0" borderId="34" xfId="3" applyNumberFormat="1" applyFont="1" applyFill="1" applyBorder="1" applyAlignment="1" applyProtection="1">
      <alignment horizontal="center" vertical="center" wrapText="1"/>
    </xf>
    <xf numFmtId="4" fontId="38" fillId="4" borderId="58" xfId="3" applyNumberFormat="1" applyFont="1" applyFill="1" applyBorder="1" applyAlignment="1" applyProtection="1">
      <alignment horizontal="center" vertical="center" wrapText="1"/>
    </xf>
    <xf numFmtId="4" fontId="38" fillId="2" borderId="0" xfId="3" applyNumberFormat="1" applyFont="1" applyFill="1" applyBorder="1" applyAlignment="1" applyProtection="1">
      <alignment horizontal="center"/>
    </xf>
    <xf numFmtId="4" fontId="39" fillId="5" borderId="0" xfId="3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33" fillId="4" borderId="0" xfId="1" applyFont="1" applyFill="1" applyBorder="1" applyAlignment="1">
      <alignment horizontal="center" vertical="center"/>
    </xf>
    <xf numFmtId="0" fontId="33" fillId="4" borderId="0" xfId="1" applyFont="1" applyFill="1" applyBorder="1" applyAlignment="1" applyProtection="1">
      <alignment horizontal="center" vertical="center"/>
      <protection locked="0"/>
    </xf>
    <xf numFmtId="0" fontId="43" fillId="4" borderId="0" xfId="1" applyFont="1" applyFill="1" applyBorder="1" applyAlignment="1">
      <alignment horizontal="center" vertical="center"/>
    </xf>
    <xf numFmtId="0" fontId="42" fillId="4" borderId="0" xfId="1" applyFont="1" applyFill="1" applyBorder="1" applyAlignment="1">
      <alignment horizontal="center" vertical="center"/>
    </xf>
    <xf numFmtId="164" fontId="38" fillId="4" borderId="0" xfId="2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5" fillId="4" borderId="0" xfId="2" applyFont="1" applyFill="1" applyBorder="1" applyAlignment="1" applyProtection="1">
      <alignment horizontal="center" vertical="center"/>
    </xf>
    <xf numFmtId="164" fontId="38" fillId="4" borderId="0" xfId="2" applyFont="1" applyFill="1" applyBorder="1" applyAlignment="1" applyProtection="1">
      <alignment horizontal="center" vertical="center"/>
    </xf>
    <xf numFmtId="164" fontId="38" fillId="4" borderId="56" xfId="3" applyNumberFormat="1" applyFont="1" applyFill="1" applyBorder="1" applyAlignment="1" applyProtection="1">
      <alignment horizontal="center" vertical="center"/>
    </xf>
    <xf numFmtId="164" fontId="38" fillId="4" borderId="54" xfId="3" applyFont="1" applyFill="1" applyBorder="1" applyAlignment="1" applyProtection="1">
      <alignment horizontal="center" vertical="center"/>
    </xf>
    <xf numFmtId="164" fontId="38" fillId="4" borderId="29" xfId="3" applyNumberFormat="1" applyFont="1" applyFill="1" applyBorder="1" applyAlignment="1" applyProtection="1">
      <alignment horizontal="center" vertical="center"/>
    </xf>
    <xf numFmtId="164" fontId="38" fillId="0" borderId="29" xfId="3" applyNumberFormat="1" applyFont="1" applyFill="1" applyBorder="1" applyAlignment="1" applyProtection="1">
      <alignment horizontal="center" vertical="center"/>
    </xf>
    <xf numFmtId="164" fontId="38" fillId="0" borderId="10" xfId="3" applyNumberFormat="1" applyFont="1" applyFill="1" applyBorder="1" applyAlignment="1" applyProtection="1">
      <alignment horizontal="center" vertical="center"/>
    </xf>
    <xf numFmtId="164" fontId="39" fillId="4" borderId="10" xfId="3" applyNumberFormat="1" applyFont="1" applyFill="1" applyBorder="1" applyAlignment="1" applyProtection="1">
      <alignment horizontal="center" vertical="center"/>
    </xf>
    <xf numFmtId="164" fontId="38" fillId="4" borderId="10" xfId="3" applyNumberFormat="1" applyFont="1" applyFill="1" applyBorder="1" applyAlignment="1" applyProtection="1">
      <alignment horizontal="center" vertical="center"/>
    </xf>
    <xf numFmtId="164" fontId="39" fillId="4" borderId="29" xfId="3" applyNumberFormat="1" applyFont="1" applyFill="1" applyBorder="1" applyAlignment="1" applyProtection="1">
      <alignment horizontal="center" vertical="center"/>
    </xf>
    <xf numFmtId="164" fontId="2" fillId="4" borderId="29" xfId="3" applyNumberFormat="1" applyFont="1" applyFill="1" applyBorder="1" applyAlignment="1" applyProtection="1">
      <alignment horizontal="center" vertical="center"/>
    </xf>
    <xf numFmtId="164" fontId="2" fillId="0" borderId="10" xfId="3" applyNumberFormat="1" applyFont="1" applyFill="1" applyBorder="1" applyAlignment="1" applyProtection="1">
      <alignment horizontal="center" vertical="center"/>
    </xf>
    <xf numFmtId="164" fontId="40" fillId="4" borderId="29" xfId="3" applyNumberFormat="1" applyFont="1" applyFill="1" applyBorder="1" applyAlignment="1" applyProtection="1">
      <alignment horizontal="center" vertical="center"/>
    </xf>
    <xf numFmtId="164" fontId="38" fillId="4" borderId="30" xfId="3" applyNumberFormat="1" applyFont="1" applyFill="1" applyBorder="1" applyAlignment="1" applyProtection="1">
      <alignment horizontal="center" vertical="center"/>
    </xf>
    <xf numFmtId="164" fontId="39" fillId="4" borderId="30" xfId="3" applyNumberFormat="1" applyFont="1" applyFill="1" applyBorder="1" applyAlignment="1" applyProtection="1">
      <alignment horizontal="center" vertical="center"/>
    </xf>
    <xf numFmtId="164" fontId="40" fillId="4" borderId="30" xfId="3" applyNumberFormat="1" applyFont="1" applyFill="1" applyBorder="1" applyAlignment="1" applyProtection="1">
      <alignment horizontal="center" vertical="center"/>
    </xf>
    <xf numFmtId="164" fontId="40" fillId="4" borderId="10" xfId="3" applyNumberFormat="1" applyFont="1" applyFill="1" applyBorder="1" applyAlignment="1" applyProtection="1">
      <alignment horizontal="center" vertical="center"/>
    </xf>
    <xf numFmtId="164" fontId="2" fillId="4" borderId="30" xfId="3" applyNumberFormat="1" applyFont="1" applyFill="1" applyBorder="1" applyAlignment="1" applyProtection="1">
      <alignment horizontal="center" vertical="center"/>
    </xf>
    <xf numFmtId="164" fontId="38" fillId="7" borderId="28" xfId="3" applyNumberFormat="1" applyFont="1" applyFill="1" applyBorder="1" applyAlignment="1" applyProtection="1">
      <alignment horizontal="center" vertical="center"/>
    </xf>
    <xf numFmtId="167" fontId="39" fillId="7" borderId="9" xfId="3" applyNumberFormat="1" applyFont="1" applyFill="1" applyBorder="1" applyAlignment="1" applyProtection="1">
      <alignment horizontal="center" vertical="center"/>
    </xf>
    <xf numFmtId="164" fontId="38" fillId="2" borderId="0" xfId="3" applyNumberFormat="1" applyFont="1" applyFill="1" applyBorder="1" applyAlignment="1" applyProtection="1">
      <alignment horizontal="center"/>
    </xf>
    <xf numFmtId="164" fontId="39" fillId="2" borderId="0" xfId="3" applyNumberFormat="1" applyFont="1" applyFill="1" applyBorder="1" applyAlignment="1" applyProtection="1">
      <alignment horizontal="center"/>
    </xf>
    <xf numFmtId="164" fontId="2" fillId="4" borderId="0" xfId="2" applyFont="1" applyFill="1" applyBorder="1" applyAlignment="1">
      <alignment horizontal="center"/>
    </xf>
    <xf numFmtId="164" fontId="38" fillId="2" borderId="0" xfId="2" applyFont="1" applyFill="1" applyBorder="1" applyAlignment="1" applyProtection="1">
      <alignment horizontal="center"/>
    </xf>
    <xf numFmtId="164" fontId="2" fillId="2" borderId="0" xfId="2" applyFont="1" applyFill="1" applyBorder="1" applyAlignment="1" applyProtection="1">
      <alignment horizontal="center"/>
    </xf>
    <xf numFmtId="164" fontId="2" fillId="4" borderId="0" xfId="2" applyFont="1" applyFill="1" applyAlignment="1">
      <alignment horizontal="center"/>
    </xf>
    <xf numFmtId="0" fontId="2" fillId="4" borderId="0" xfId="1" applyFont="1" applyFill="1" applyAlignment="1">
      <alignment horizontal="center"/>
    </xf>
    <xf numFmtId="164" fontId="38" fillId="0" borderId="0" xfId="2" applyFont="1" applyFill="1" applyBorder="1" applyAlignment="1" applyProtection="1">
      <alignment horizontal="center" vertical="center"/>
    </xf>
    <xf numFmtId="164" fontId="2" fillId="0" borderId="0" xfId="2" applyFont="1" applyFill="1" applyBorder="1" applyAlignment="1" applyProtection="1">
      <alignment horizontal="center" vertical="center"/>
    </xf>
    <xf numFmtId="164" fontId="5" fillId="0" borderId="0" xfId="2" applyFont="1" applyFill="1" applyBorder="1" applyAlignment="1" applyProtection="1">
      <alignment horizontal="center" vertical="center"/>
    </xf>
    <xf numFmtId="164" fontId="3" fillId="0" borderId="0" xfId="2" applyFont="1" applyFill="1" applyBorder="1" applyAlignment="1" applyProtection="1">
      <alignment horizontal="center" vertical="center"/>
    </xf>
    <xf numFmtId="44" fontId="0" fillId="0" borderId="0" xfId="13" applyFont="1"/>
    <xf numFmtId="168" fontId="45" fillId="2" borderId="0" xfId="0" applyNumberFormat="1" applyFont="1" applyFill="1" applyProtection="1"/>
    <xf numFmtId="0" fontId="45" fillId="2" borderId="0" xfId="0" applyFont="1" applyFill="1" applyProtection="1"/>
    <xf numFmtId="169" fontId="45" fillId="2" borderId="0" xfId="0" applyNumberFormat="1" applyFont="1" applyFill="1" applyProtection="1"/>
    <xf numFmtId="170" fontId="17" fillId="28" borderId="72" xfId="11" applyNumberFormat="1" applyFont="1" applyFill="1" applyBorder="1" applyAlignment="1" applyProtection="1">
      <alignment horizontal="right"/>
    </xf>
    <xf numFmtId="167" fontId="0" fillId="0" borderId="0" xfId="0" applyNumberFormat="1"/>
    <xf numFmtId="164" fontId="22" fillId="0" borderId="0" xfId="0" applyNumberFormat="1" applyFont="1"/>
    <xf numFmtId="164" fontId="0" fillId="0" borderId="0" xfId="0" applyNumberFormat="1"/>
    <xf numFmtId="44" fontId="0" fillId="0" borderId="0" xfId="0" applyNumberFormat="1"/>
    <xf numFmtId="44" fontId="17" fillId="28" borderId="72" xfId="11" applyNumberFormat="1" applyFont="1" applyFill="1" applyBorder="1" applyAlignment="1" applyProtection="1">
      <alignment horizontal="right"/>
    </xf>
    <xf numFmtId="44" fontId="0" fillId="0" borderId="0" xfId="0" applyNumberFormat="1" applyAlignment="1">
      <alignment horizontal="center" vertical="center"/>
    </xf>
    <xf numFmtId="44" fontId="46" fillId="4" borderId="0" xfId="0" applyNumberFormat="1" applyFont="1" applyFill="1" applyAlignment="1">
      <alignment horizontal="center" vertical="center"/>
    </xf>
    <xf numFmtId="44" fontId="46" fillId="0" borderId="0" xfId="0" applyNumberFormat="1" applyFont="1"/>
    <xf numFmtId="1" fontId="38" fillId="0" borderId="22" xfId="1" applyNumberFormat="1" applyFont="1" applyFill="1" applyBorder="1" applyAlignment="1">
      <alignment horizontal="center" vertical="center"/>
    </xf>
    <xf numFmtId="0" fontId="38" fillId="0" borderId="22" xfId="1" applyNumberFormat="1" applyFont="1" applyFill="1" applyBorder="1" applyAlignment="1">
      <alignment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7" fontId="2" fillId="2" borderId="9" xfId="1" applyNumberFormat="1" applyFont="1" applyFill="1" applyBorder="1" applyAlignment="1" applyProtection="1">
      <alignment horizontal="center" vertical="center" wrapText="1"/>
    </xf>
    <xf numFmtId="17" fontId="2" fillId="0" borderId="9" xfId="1" applyNumberFormat="1" applyFont="1" applyFill="1" applyBorder="1" applyAlignment="1" applyProtection="1">
      <alignment horizontal="center" vertical="center" wrapText="1"/>
    </xf>
    <xf numFmtId="0" fontId="32" fillId="2" borderId="9" xfId="1" applyNumberFormat="1" applyFont="1" applyFill="1" applyBorder="1" applyAlignment="1" applyProtection="1">
      <alignment horizontal="center" vertical="center"/>
    </xf>
    <xf numFmtId="0" fontId="32" fillId="2" borderId="9" xfId="1" applyNumberFormat="1" applyFont="1" applyFill="1" applyBorder="1" applyAlignment="1">
      <alignment horizontal="center" vertical="center"/>
    </xf>
    <xf numFmtId="10" fontId="17" fillId="27" borderId="79" xfId="7" applyNumberFormat="1" applyFont="1" applyFill="1" applyBorder="1" applyAlignment="1" applyProtection="1">
      <alignment horizontal="center"/>
    </xf>
    <xf numFmtId="167" fontId="39" fillId="7" borderId="57" xfId="3" applyNumberFormat="1" applyFont="1" applyFill="1" applyBorder="1" applyAlignment="1" applyProtection="1">
      <alignment horizontal="center" vertical="center"/>
    </xf>
    <xf numFmtId="4" fontId="33" fillId="2" borderId="0" xfId="0" applyNumberFormat="1" applyFont="1" applyFill="1" applyBorder="1" applyProtection="1"/>
    <xf numFmtId="171" fontId="3" fillId="27" borderId="61" xfId="7" applyNumberFormat="1" applyFont="1" applyFill="1" applyBorder="1" applyAlignment="1" applyProtection="1">
      <alignment horizontal="center"/>
    </xf>
    <xf numFmtId="4" fontId="48" fillId="5" borderId="0" xfId="3" applyNumberFormat="1" applyFont="1" applyFill="1" applyBorder="1" applyAlignment="1">
      <alignment horizontal="center" vertical="center"/>
    </xf>
    <xf numFmtId="44" fontId="48" fillId="2" borderId="84" xfId="13" applyFont="1" applyFill="1" applyBorder="1" applyAlignment="1" applyProtection="1">
      <alignment horizontal="center"/>
    </xf>
    <xf numFmtId="0" fontId="38" fillId="29" borderId="9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164" fontId="38" fillId="4" borderId="0" xfId="2" applyFont="1" applyFill="1" applyBorder="1" applyAlignment="1" applyProtection="1">
      <alignment horizontal="center" vertical="center" wrapText="1"/>
    </xf>
    <xf numFmtId="0" fontId="2" fillId="4" borderId="0" xfId="1" applyNumberFormat="1" applyFont="1" applyFill="1" applyBorder="1" applyAlignment="1">
      <alignment horizontal="left" vertical="center" wrapText="1"/>
    </xf>
    <xf numFmtId="0" fontId="15" fillId="3" borderId="0" xfId="1" applyFont="1" applyFill="1" applyBorder="1" applyAlignment="1">
      <alignment horizontal="center" vertical="center"/>
    </xf>
    <xf numFmtId="0" fontId="37" fillId="3" borderId="0" xfId="1" applyNumberFormat="1" applyFont="1" applyFill="1" applyBorder="1" applyAlignment="1">
      <alignment horizontal="center" vertical="center"/>
    </xf>
    <xf numFmtId="0" fontId="32" fillId="5" borderId="0" xfId="1" applyFont="1" applyFill="1" applyBorder="1" applyAlignment="1">
      <alignment horizontal="center" vertical="center"/>
    </xf>
    <xf numFmtId="0" fontId="32" fillId="4" borderId="0" xfId="1" applyFont="1" applyFill="1" applyBorder="1" applyAlignment="1">
      <alignment horizontal="center" vertical="center"/>
    </xf>
    <xf numFmtId="0" fontId="24" fillId="23" borderId="36" xfId="1" applyFont="1" applyFill="1" applyBorder="1" applyAlignment="1">
      <alignment horizontal="center" vertical="center" wrapText="1"/>
    </xf>
    <xf numFmtId="0" fontId="24" fillId="23" borderId="37" xfId="1" applyFont="1" applyFill="1" applyBorder="1" applyAlignment="1">
      <alignment horizontal="center" vertical="center" wrapText="1"/>
    </xf>
    <xf numFmtId="1" fontId="25" fillId="24" borderId="36" xfId="1" applyNumberFormat="1" applyFont="1" applyFill="1" applyBorder="1" applyAlignment="1">
      <alignment horizontal="center" vertical="top"/>
    </xf>
    <xf numFmtId="0" fontId="25" fillId="24" borderId="37" xfId="1" applyFont="1" applyFill="1" applyBorder="1" applyAlignment="1">
      <alignment horizontal="center" vertical="top"/>
    </xf>
    <xf numFmtId="0" fontId="24" fillId="23" borderId="36" xfId="1" applyFont="1" applyFill="1" applyBorder="1" applyAlignment="1">
      <alignment horizontal="right" vertical="center" wrapText="1"/>
    </xf>
    <xf numFmtId="0" fontId="24" fillId="23" borderId="37" xfId="1" applyFont="1" applyFill="1" applyBorder="1" applyAlignment="1">
      <alignment horizontal="right" vertical="center" wrapText="1"/>
    </xf>
    <xf numFmtId="0" fontId="24" fillId="23" borderId="42" xfId="1" applyFont="1" applyFill="1" applyBorder="1" applyAlignment="1">
      <alignment horizontal="right" vertical="center" wrapText="1"/>
    </xf>
    <xf numFmtId="0" fontId="3" fillId="4" borderId="8" xfId="1" applyNumberFormat="1" applyFont="1" applyFill="1" applyBorder="1" applyAlignment="1">
      <alignment horizontal="left" vertical="center" wrapText="1"/>
    </xf>
    <xf numFmtId="0" fontId="3" fillId="4" borderId="7" xfId="1" applyNumberFormat="1" applyFont="1" applyFill="1" applyBorder="1" applyAlignment="1">
      <alignment horizontal="left" vertical="center" wrapText="1"/>
    </xf>
    <xf numFmtId="0" fontId="3" fillId="4" borderId="6" xfId="1" applyNumberFormat="1" applyFont="1" applyFill="1" applyBorder="1" applyAlignment="1">
      <alignment horizontal="left" vertical="center" wrapText="1"/>
    </xf>
    <xf numFmtId="0" fontId="3" fillId="4" borderId="5" xfId="1" applyNumberFormat="1" applyFont="1" applyFill="1" applyBorder="1" applyAlignment="1">
      <alignment horizontal="left"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0" fontId="3" fillId="4" borderId="4" xfId="1" applyNumberFormat="1" applyFont="1" applyFill="1" applyBorder="1" applyAlignment="1">
      <alignment horizontal="left" vertical="center" wrapText="1"/>
    </xf>
    <xf numFmtId="0" fontId="3" fillId="5" borderId="3" xfId="1" applyNumberFormat="1" applyFont="1" applyFill="1" applyBorder="1" applyAlignment="1">
      <alignment horizontal="left" vertical="center" wrapText="1"/>
    </xf>
    <xf numFmtId="0" fontId="3" fillId="5" borderId="2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164" fontId="5" fillId="4" borderId="0" xfId="2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>
      <alignment horizontal="center" vertical="center"/>
    </xf>
    <xf numFmtId="4" fontId="6" fillId="5" borderId="5" xfId="3" applyNumberFormat="1" applyFont="1" applyFill="1" applyBorder="1" applyAlignment="1">
      <alignment horizontal="center" vertical="center"/>
    </xf>
    <xf numFmtId="4" fontId="6" fillId="5" borderId="0" xfId="3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justify" vertical="center" wrapText="1"/>
    </xf>
    <xf numFmtId="0" fontId="3" fillId="4" borderId="18" xfId="1" applyNumberFormat="1" applyFont="1" applyFill="1" applyBorder="1" applyAlignment="1">
      <alignment horizontal="justify" vertical="center" wrapText="1"/>
    </xf>
    <xf numFmtId="0" fontId="3" fillId="4" borderId="17" xfId="1" applyNumberFormat="1" applyFont="1" applyFill="1" applyBorder="1" applyAlignment="1">
      <alignment horizontal="justify" vertical="center" wrapText="1"/>
    </xf>
    <xf numFmtId="0" fontId="3" fillId="4" borderId="16" xfId="1" applyNumberFormat="1" applyFont="1" applyFill="1" applyBorder="1" applyAlignment="1">
      <alignment horizontal="justify" vertical="center" wrapText="1"/>
    </xf>
    <xf numFmtId="0" fontId="3" fillId="4" borderId="0" xfId="1" applyNumberFormat="1" applyFont="1" applyFill="1" applyBorder="1" applyAlignment="1">
      <alignment horizontal="justify" vertical="center" wrapText="1"/>
    </xf>
    <xf numFmtId="0" fontId="3" fillId="4" borderId="15" xfId="1" applyNumberFormat="1" applyFont="1" applyFill="1" applyBorder="1" applyAlignment="1">
      <alignment horizontal="justify" vertical="center" wrapText="1"/>
    </xf>
    <xf numFmtId="0" fontId="3" fillId="4" borderId="14" xfId="1" applyNumberFormat="1" applyFont="1" applyFill="1" applyBorder="1" applyAlignment="1">
      <alignment horizontal="justify" vertical="center" wrapText="1"/>
    </xf>
    <xf numFmtId="0" fontId="3" fillId="4" borderId="13" xfId="1" applyNumberFormat="1" applyFont="1" applyFill="1" applyBorder="1" applyAlignment="1">
      <alignment horizontal="justify" vertical="center" wrapText="1"/>
    </xf>
    <xf numFmtId="0" fontId="3" fillId="4" borderId="12" xfId="1" applyNumberFormat="1" applyFont="1" applyFill="1" applyBorder="1" applyAlignment="1">
      <alignment horizontal="justify" vertical="center" wrapText="1"/>
    </xf>
    <xf numFmtId="0" fontId="3" fillId="0" borderId="9" xfId="1" applyFont="1" applyFill="1" applyBorder="1" applyAlignment="1">
      <alignment vertical="center"/>
    </xf>
    <xf numFmtId="0" fontId="3" fillId="0" borderId="9" xfId="1" applyFont="1" applyFill="1" applyBorder="1" applyAlignment="1" applyProtection="1">
      <alignment vertical="center"/>
      <protection locked="0"/>
    </xf>
    <xf numFmtId="164" fontId="12" fillId="2" borderId="0" xfId="2" applyFont="1" applyFill="1" applyBorder="1" applyAlignment="1" applyProtection="1">
      <alignment horizontal="center"/>
    </xf>
    <xf numFmtId="0" fontId="4" fillId="4" borderId="5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5" fontId="6" fillId="4" borderId="5" xfId="3" applyNumberFormat="1" applyFont="1" applyFill="1" applyBorder="1" applyAlignment="1">
      <alignment horizontal="center" vertical="center"/>
    </xf>
    <xf numFmtId="165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/>
    </xf>
    <xf numFmtId="0" fontId="3" fillId="4" borderId="3" xfId="1" applyNumberFormat="1" applyFont="1" applyFill="1" applyBorder="1" applyAlignment="1">
      <alignment horizontal="left" vertical="center" wrapText="1"/>
    </xf>
    <xf numFmtId="0" fontId="3" fillId="4" borderId="2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17" fillId="0" borderId="9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9" xfId="1" applyFont="1" applyFill="1" applyBorder="1" applyAlignment="1" applyProtection="1">
      <alignment vertical="center"/>
      <protection locked="0"/>
    </xf>
    <xf numFmtId="0" fontId="12" fillId="19" borderId="9" xfId="1" applyFont="1" applyFill="1" applyBorder="1" applyAlignment="1">
      <alignment vertical="center"/>
    </xf>
    <xf numFmtId="0" fontId="12" fillId="19" borderId="24" xfId="1" applyFont="1" applyFill="1" applyBorder="1" applyAlignment="1">
      <alignment vertical="center"/>
    </xf>
    <xf numFmtId="164" fontId="3" fillId="4" borderId="0" xfId="2" applyFont="1" applyFill="1" applyBorder="1" applyAlignment="1" applyProtection="1">
      <alignment horizontal="center" vertical="center" wrapText="1"/>
    </xf>
    <xf numFmtId="2" fontId="17" fillId="27" borderId="61" xfId="11" applyNumberFormat="1" applyFont="1" applyFill="1" applyBorder="1" applyAlignment="1" applyProtection="1">
      <alignment horizontal="center" vertical="center"/>
    </xf>
    <xf numFmtId="2" fontId="17" fillId="27" borderId="62" xfId="11" applyNumberFormat="1" applyFont="1" applyFill="1" applyBorder="1" applyAlignment="1" applyProtection="1">
      <alignment horizontal="center"/>
    </xf>
    <xf numFmtId="169" fontId="4" fillId="27" borderId="61" xfId="6" applyNumberFormat="1" applyFont="1" applyFill="1" applyBorder="1" applyAlignment="1" applyProtection="1">
      <alignment horizontal="center"/>
    </xf>
    <xf numFmtId="169" fontId="4" fillId="27" borderId="77" xfId="6" applyNumberFormat="1" applyFont="1" applyFill="1" applyBorder="1" applyAlignment="1" applyProtection="1">
      <alignment horizontal="center"/>
    </xf>
    <xf numFmtId="169" fontId="4" fillId="27" borderId="82" xfId="6" applyNumberFormat="1" applyFont="1" applyFill="1" applyBorder="1" applyAlignment="1" applyProtection="1">
      <alignment horizontal="center"/>
    </xf>
    <xf numFmtId="169" fontId="4" fillId="27" borderId="83" xfId="6" applyNumberFormat="1" applyFont="1" applyFill="1" applyBorder="1" applyAlignment="1" applyProtection="1">
      <alignment horizontal="center"/>
    </xf>
    <xf numFmtId="169" fontId="4" fillId="27" borderId="78" xfId="6" applyNumberFormat="1" applyFont="1" applyFill="1" applyBorder="1" applyAlignment="1" applyProtection="1">
      <alignment horizontal="center"/>
    </xf>
    <xf numFmtId="2" fontId="17" fillId="27" borderId="61" xfId="11" applyNumberFormat="1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 vertical="top"/>
    </xf>
    <xf numFmtId="164" fontId="37" fillId="5" borderId="3" xfId="10" applyNumberFormat="1" applyFont="1" applyFill="1" applyBorder="1" applyAlignment="1" applyProtection="1">
      <alignment horizontal="center" vertical="center"/>
    </xf>
    <xf numFmtId="164" fontId="37" fillId="5" borderId="2" xfId="10" applyNumberFormat="1" applyFont="1" applyFill="1" applyBorder="1" applyAlignment="1" applyProtection="1">
      <alignment horizontal="center" vertical="center"/>
    </xf>
    <xf numFmtId="169" fontId="4" fillId="0" borderId="80" xfId="6" applyNumberFormat="1" applyFont="1" applyFill="1" applyBorder="1" applyAlignment="1" applyProtection="1">
      <alignment horizontal="center"/>
    </xf>
  </cellXfs>
  <cellStyles count="14">
    <cellStyle name="Excel Built-in Normal" xfId="5"/>
    <cellStyle name="Hyperlink" xfId="4" builtinId="8"/>
    <cellStyle name="Moeda" xfId="13" builtinId="4"/>
    <cellStyle name="Moeda 2" xfId="6"/>
    <cellStyle name="Normal" xfId="0" builtinId="0"/>
    <cellStyle name="Normal 2" xfId="1"/>
    <cellStyle name="Normal_Plan1" xfId="11"/>
    <cellStyle name="Porcentagem 2" xfId="7"/>
    <cellStyle name="Porcentagem 4" xfId="12"/>
    <cellStyle name="Separador de milhares" xfId="9" builtinId="3"/>
    <cellStyle name="Separador de milhares_Rua dos Coroados" xfId="2"/>
    <cellStyle name="Separador de milhares_Rua dos Coroados 2 2" xfId="10"/>
    <cellStyle name="Vírgula 2" xfId="3"/>
    <cellStyle name="Vírgula 6" xfId="8"/>
  </cellStyles>
  <dxfs count="93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123</xdr:row>
      <xdr:rowOff>142875</xdr:rowOff>
    </xdr:from>
    <xdr:to>
      <xdr:col>4</xdr:col>
      <xdr:colOff>552450</xdr:colOff>
      <xdr:row>128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819275" y="19297650"/>
          <a:ext cx="51054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3</xdr:col>
      <xdr:colOff>28575</xdr:colOff>
      <xdr:row>130</xdr:row>
      <xdr:rowOff>19050</xdr:rowOff>
    </xdr:from>
    <xdr:to>
      <xdr:col>4</xdr:col>
      <xdr:colOff>552450</xdr:colOff>
      <xdr:row>135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838325" y="20554950"/>
          <a:ext cx="50863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ysClr val="windowText" lastClr="000000"/>
              </a:solidFill>
            </a:rPr>
            <a: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</a:t>
          </a:r>
          <a:r>
            <a:rPr lang="pt-BR" sz="900" baseline="0">
              <a:solidFill>
                <a:sysClr val="windowText" lastClr="000000"/>
              </a:solidFill>
            </a:rPr>
            <a:t> E </a:t>
          </a:r>
          <a:r>
            <a:rPr lang="pt-BR" sz="900">
              <a:solidFill>
                <a:sysClr val="windowText" lastClr="000000"/>
              </a:solidFill>
            </a:rPr>
            <a:t>SIURB ). PARA SERVIÇOS DE VERBA E OU NÃO ENCONTRADOS,  UTILIZAMOS COMPOSIÇÔES GERADAS POR ESTE BANCO DE DADOS, RESPEITANDO INSUMOS BASE PINI.</a:t>
          </a:r>
        </a:p>
      </xdr:txBody>
    </xdr:sp>
    <xdr:clientData/>
  </xdr:twoCellAnchor>
  <xdr:twoCellAnchor editAs="oneCell">
    <xdr:from>
      <xdr:col>14</xdr:col>
      <xdr:colOff>246530</xdr:colOff>
      <xdr:row>1</xdr:row>
      <xdr:rowOff>156882</xdr:rowOff>
    </xdr:from>
    <xdr:to>
      <xdr:col>16</xdr:col>
      <xdr:colOff>559493</xdr:colOff>
      <xdr:row>5</xdr:row>
      <xdr:rowOff>166407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5031530E-1D70-4F7F-85AE-F6BAEC3593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1" y="369794"/>
          <a:ext cx="2110105" cy="7715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155</xdr:row>
      <xdr:rowOff>59740</xdr:rowOff>
    </xdr:from>
    <xdr:to>
      <xdr:col>16</xdr:col>
      <xdr:colOff>592364</xdr:colOff>
      <xdr:row>162</xdr:row>
      <xdr:rowOff>61451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1F6A6D6F-7A0D-4A5C-BBB8-0CC21CC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0645" y="45503208"/>
          <a:ext cx="10317082" cy="129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98</xdr:row>
      <xdr:rowOff>266700</xdr:rowOff>
    </xdr:from>
    <xdr:to>
      <xdr:col>7</xdr:col>
      <xdr:colOff>590550</xdr:colOff>
      <xdr:row>98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21155025"/>
          <a:ext cx="1905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116</xdr:row>
      <xdr:rowOff>123825</xdr:rowOff>
    </xdr:from>
    <xdr:to>
      <xdr:col>4</xdr:col>
      <xdr:colOff>9525</xdr:colOff>
      <xdr:row>121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>
          <a:off x="476250" y="24469725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304800</xdr:colOff>
      <xdr:row>1</xdr:row>
      <xdr:rowOff>76200</xdr:rowOff>
    </xdr:from>
    <xdr:to>
      <xdr:col>7</xdr:col>
      <xdr:colOff>637117</xdr:colOff>
      <xdr:row>8</xdr:row>
      <xdr:rowOff>25400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67575" y="23812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78</xdr:row>
      <xdr:rowOff>266700</xdr:rowOff>
    </xdr:from>
    <xdr:to>
      <xdr:col>7</xdr:col>
      <xdr:colOff>695325</xdr:colOff>
      <xdr:row>78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680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5</xdr:col>
      <xdr:colOff>114300</xdr:colOff>
      <xdr:row>1</xdr:row>
      <xdr:rowOff>76200</xdr:rowOff>
    </xdr:from>
    <xdr:to>
      <xdr:col>7</xdr:col>
      <xdr:colOff>685800</xdr:colOff>
      <xdr:row>8</xdr:row>
      <xdr:rowOff>66675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381000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142875</xdr:rowOff>
    </xdr:from>
    <xdr:to>
      <xdr:col>5</xdr:col>
      <xdr:colOff>491218</xdr:colOff>
      <xdr:row>99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 txBox="1"/>
      </xdr:nvSpPr>
      <xdr:spPr>
        <a:xfrm>
          <a:off x="1819275" y="198882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44</xdr:row>
      <xdr:rowOff>266700</xdr:rowOff>
    </xdr:from>
    <xdr:to>
      <xdr:col>7</xdr:col>
      <xdr:colOff>695325</xdr:colOff>
      <xdr:row>44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874395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142875</xdr:rowOff>
    </xdr:from>
    <xdr:to>
      <xdr:col>5</xdr:col>
      <xdr:colOff>491218</xdr:colOff>
      <xdr:row>65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 txBox="1"/>
      </xdr:nvSpPr>
      <xdr:spPr>
        <a:xfrm>
          <a:off x="1819275" y="1183005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lang="pt-BR" sz="1400" b="1"/>
        </a:p>
        <a:p>
          <a:pPr algn="ctr">
            <a:lnSpc>
              <a:spcPts val="1300"/>
            </a:lnSpc>
          </a:pPr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>
            <a:lnSpc>
              <a:spcPts val="1300"/>
            </a:lnSpc>
          </a:pPr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447675</xdr:colOff>
      <xdr:row>1</xdr:row>
      <xdr:rowOff>0</xdr:rowOff>
    </xdr:from>
    <xdr:to>
      <xdr:col>32</xdr:col>
      <xdr:colOff>105102</xdr:colOff>
      <xdr:row>5</xdr:row>
      <xdr:rowOff>23044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E5E634A-679B-4279-8871-530387D09D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78600" y="161925"/>
          <a:ext cx="2095827" cy="746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1728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87</xdr:row>
      <xdr:rowOff>123825</xdr:rowOff>
    </xdr:from>
    <xdr:to>
      <xdr:col>4</xdr:col>
      <xdr:colOff>9525</xdr:colOff>
      <xdr:row>92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19125" y="1421130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oneCellAnchor>
    <xdr:from>
      <xdr:col>5</xdr:col>
      <xdr:colOff>57150</xdr:colOff>
      <xdr:row>0</xdr:row>
      <xdr:rowOff>390525</xdr:rowOff>
    </xdr:from>
    <xdr:ext cx="1800225" cy="1123950"/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635454</xdr:colOff>
      <xdr:row>124</xdr:row>
      <xdr:rowOff>27215</xdr:rowOff>
    </xdr:from>
    <xdr:to>
      <xdr:col>5</xdr:col>
      <xdr:colOff>50347</xdr:colOff>
      <xdr:row>127</xdr:row>
      <xdr:rowOff>202747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216479" y="20105915"/>
          <a:ext cx="1881868" cy="62320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428625</xdr:colOff>
      <xdr:row>104</xdr:row>
      <xdr:rowOff>304800</xdr:rowOff>
    </xdr:from>
    <xdr:to>
      <xdr:col>7</xdr:col>
      <xdr:colOff>400050</xdr:colOff>
      <xdr:row>104</xdr:row>
      <xdr:rowOff>304800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>
          <a:off x="3476625" y="17002125"/>
          <a:ext cx="1190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104</xdr:row>
      <xdr:rowOff>304800</xdr:rowOff>
    </xdr:from>
    <xdr:to>
      <xdr:col>7</xdr:col>
      <xdr:colOff>581025</xdr:colOff>
      <xdr:row>104</xdr:row>
      <xdr:rowOff>304800</xdr:rowOff>
    </xdr:to>
    <xdr:cxnSp macro="">
      <xdr:nvCxnSpPr>
        <xdr:cNvPr id="5" name="Conector reto 3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>
          <a:cxnSpLocks noChangeShapeType="1"/>
        </xdr:cNvCxnSpPr>
      </xdr:nvCxnSpPr>
      <xdr:spPr bwMode="auto">
        <a:xfrm>
          <a:off x="3190875" y="170021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5</xdr:col>
      <xdr:colOff>161925</xdr:colOff>
      <xdr:row>1</xdr:row>
      <xdr:rowOff>12407</xdr:rowOff>
    </xdr:from>
    <xdr:to>
      <xdr:col>7</xdr:col>
      <xdr:colOff>600075</xdr:colOff>
      <xdr:row>6</xdr:row>
      <xdr:rowOff>130175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48450" y="174332"/>
          <a:ext cx="1514475" cy="92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67</xdr:row>
      <xdr:rowOff>266700</xdr:rowOff>
    </xdr:from>
    <xdr:to>
      <xdr:col>7</xdr:col>
      <xdr:colOff>590550</xdr:colOff>
      <xdr:row>67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010900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85</xdr:row>
      <xdr:rowOff>123825</xdr:rowOff>
    </xdr:from>
    <xdr:to>
      <xdr:col>4</xdr:col>
      <xdr:colOff>9525</xdr:colOff>
      <xdr:row>90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619125" y="138874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323850</xdr:colOff>
      <xdr:row>0</xdr:row>
      <xdr:rowOff>152400</xdr:rowOff>
    </xdr:from>
    <xdr:to>
      <xdr:col>7</xdr:col>
      <xdr:colOff>608542</xdr:colOff>
      <xdr:row>7</xdr:row>
      <xdr:rowOff>53975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15050" y="15240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87</xdr:row>
      <xdr:rowOff>266700</xdr:rowOff>
    </xdr:from>
    <xdr:to>
      <xdr:col>8</xdr:col>
      <xdr:colOff>590550</xdr:colOff>
      <xdr:row>87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4249400"/>
          <a:ext cx="22669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105</xdr:row>
      <xdr:rowOff>123825</xdr:rowOff>
    </xdr:from>
    <xdr:to>
      <xdr:col>4</xdr:col>
      <xdr:colOff>9525</xdr:colOff>
      <xdr:row>110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619125" y="171259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314325</xdr:colOff>
      <xdr:row>1</xdr:row>
      <xdr:rowOff>9525</xdr:rowOff>
    </xdr:from>
    <xdr:to>
      <xdr:col>8</xdr:col>
      <xdr:colOff>560917</xdr:colOff>
      <xdr:row>7</xdr:row>
      <xdr:rowOff>130175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3650" y="18097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1299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86</xdr:row>
      <xdr:rowOff>123825</xdr:rowOff>
    </xdr:from>
    <xdr:to>
      <xdr:col>4</xdr:col>
      <xdr:colOff>9525</xdr:colOff>
      <xdr:row>91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476250" y="16306800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9525</xdr:colOff>
      <xdr:row>0</xdr:row>
      <xdr:rowOff>304800</xdr:rowOff>
    </xdr:from>
    <xdr:to>
      <xdr:col>7</xdr:col>
      <xdr:colOff>600075</xdr:colOff>
      <xdr:row>7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304800"/>
          <a:ext cx="1819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101</xdr:row>
      <xdr:rowOff>266700</xdr:rowOff>
    </xdr:from>
    <xdr:to>
      <xdr:col>7</xdr:col>
      <xdr:colOff>590550</xdr:colOff>
      <xdr:row>101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>
          <a:cxnSpLocks noChangeShapeType="1"/>
        </xdr:cNvCxnSpPr>
      </xdr:nvCxnSpPr>
      <xdr:spPr bwMode="auto">
        <a:xfrm>
          <a:off x="6962775" y="21897975"/>
          <a:ext cx="1562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119</xdr:row>
      <xdr:rowOff>123825</xdr:rowOff>
    </xdr:from>
    <xdr:to>
      <xdr:col>4</xdr:col>
      <xdr:colOff>9525</xdr:colOff>
      <xdr:row>124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/>
      </xdr:nvSpPr>
      <xdr:spPr>
        <a:xfrm>
          <a:off x="476250" y="25212675"/>
          <a:ext cx="57531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476250</xdr:colOff>
      <xdr:row>1</xdr:row>
      <xdr:rowOff>123825</xdr:rowOff>
    </xdr:from>
    <xdr:to>
      <xdr:col>7</xdr:col>
      <xdr:colOff>560917</xdr:colOff>
      <xdr:row>8</xdr:row>
      <xdr:rowOff>73025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96075" y="28575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31</xdr:row>
      <xdr:rowOff>266700</xdr:rowOff>
    </xdr:from>
    <xdr:to>
      <xdr:col>7</xdr:col>
      <xdr:colOff>695325</xdr:colOff>
      <xdr:row>31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59817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142875</xdr:rowOff>
    </xdr:from>
    <xdr:to>
      <xdr:col>5</xdr:col>
      <xdr:colOff>491218</xdr:colOff>
      <xdr:row>52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/>
      </xdr:nvSpPr>
      <xdr:spPr>
        <a:xfrm>
          <a:off x="1819275" y="90678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69</xdr:row>
      <xdr:rowOff>266700</xdr:rowOff>
    </xdr:from>
    <xdr:to>
      <xdr:col>7</xdr:col>
      <xdr:colOff>695325</xdr:colOff>
      <xdr:row>69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38303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142875</xdr:rowOff>
    </xdr:from>
    <xdr:to>
      <xdr:col>5</xdr:col>
      <xdr:colOff>491218</xdr:colOff>
      <xdr:row>90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 txBox="1"/>
      </xdr:nvSpPr>
      <xdr:spPr>
        <a:xfrm>
          <a:off x="1819275" y="169164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DE%20SAO%20PEDRO\CENTRO%20DE%20EVENTOS\PROJETO%20COMPLETO\185%20-%20O%20-%201302%20-%2020%20-%20001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UARDE%20ABRAH&#195;O%20CAMPOS%20DE%20TOLEDO\BOMBEIRO\051%20-%20O%20-%201516%20-%2020%20-%2000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MARTHA%20SALIBE%20ABRAH&#195;O\BOMBEIRO\051%20-%20D%20-%201726%20-%2020%20-%20001_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 Tron"/>
      <sheetName val="Planilha Orçamentária"/>
      <sheetName val="Cronograma GOVERNO"/>
      <sheetName val="COMPOSIÇÃO"/>
      <sheetName val="PLANILHA QUANTITATIVA"/>
      <sheetName val="PREÇOS SINAPI-FDE-SIURB"/>
      <sheetName val="COTAÇÕES"/>
    </sheetNames>
    <sheetDataSet>
      <sheetData sheetId="0"/>
      <sheetData sheetId="1">
        <row r="200">
          <cell r="A200" t="str">
            <v>5.1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11">
          <cell r="H11">
            <v>5115.4815440000002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6">
          <cell r="H6">
            <v>5115.4815440000002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lacasonline.com.br/prod,idloja,5811,idproduto,904110,fotoluminescentes-sinalizacao-equipamentos-placa-pictograma-hidrante-h---fotoluminescente-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V213"/>
  <sheetViews>
    <sheetView tabSelected="1" zoomScale="70" zoomScaleNormal="70" zoomScaleSheetLayoutView="62" workbookViewId="0">
      <pane xSplit="17" ySplit="10" topLeftCell="R98" activePane="bottomRight" state="frozen"/>
      <selection activeCell="N120" sqref="N120"/>
      <selection pane="topRight" activeCell="N120" sqref="N120"/>
      <selection pane="bottomLeft" activeCell="N120" sqref="N120"/>
      <selection pane="bottomRight" activeCell="Q105" sqref="Q105"/>
    </sheetView>
  </sheetViews>
  <sheetFormatPr defaultRowHeight="14.4"/>
  <cols>
    <col min="1" max="1" width="7" style="8" customWidth="1"/>
    <col min="2" max="2" width="11" style="10" customWidth="1"/>
    <col min="3" max="3" width="11.88671875" style="8" customWidth="1"/>
    <col min="4" max="4" width="68.44140625" style="9" customWidth="1"/>
    <col min="5" max="5" width="11.6640625" style="8" customWidth="1"/>
    <col min="6" max="6" width="16.6640625" style="7" customWidth="1"/>
    <col min="7" max="8" width="13.33203125" style="7" customWidth="1"/>
    <col min="9" max="9" width="14.5546875" style="7" customWidth="1"/>
    <col min="10" max="10" width="12.21875" style="7" customWidth="1"/>
    <col min="11" max="11" width="14.5546875" style="7" customWidth="1"/>
    <col min="12" max="12" width="12.21875" style="7" customWidth="1"/>
    <col min="13" max="13" width="13.33203125" style="7" customWidth="1"/>
    <col min="14" max="14" width="14.88671875" style="7" customWidth="1"/>
    <col min="15" max="15" width="15" style="714" customWidth="1"/>
    <col min="16" max="16" width="11.88671875" style="714" customWidth="1"/>
    <col min="17" max="17" width="13.33203125" style="715" bestFit="1" customWidth="1"/>
    <col min="18" max="18" width="22.88671875" customWidth="1"/>
    <col min="21" max="21" width="17.33203125" bestFit="1" customWidth="1"/>
    <col min="22" max="22" width="11.44140625" bestFit="1" customWidth="1"/>
  </cols>
  <sheetData>
    <row r="1" spans="1:22" ht="16.5" customHeight="1">
      <c r="A1" s="746"/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</row>
    <row r="2" spans="1:22">
      <c r="A2" s="150"/>
      <c r="B2" s="149"/>
      <c r="C2" s="148"/>
      <c r="D2" s="153"/>
      <c r="E2" s="152"/>
      <c r="O2" s="685"/>
      <c r="P2" s="685"/>
      <c r="Q2" s="25"/>
    </row>
    <row r="3" spans="1:22">
      <c r="A3" s="511" t="s">
        <v>612</v>
      </c>
      <c r="B3" s="512"/>
      <c r="C3" s="513"/>
      <c r="D3" s="514"/>
      <c r="E3" s="515"/>
      <c r="F3" s="660"/>
      <c r="G3" s="660"/>
      <c r="H3" s="660"/>
      <c r="I3" s="660"/>
      <c r="J3" s="660"/>
      <c r="K3" s="660"/>
      <c r="L3" s="660"/>
      <c r="M3" s="660"/>
      <c r="N3" s="660"/>
      <c r="O3" s="686"/>
      <c r="P3" s="686"/>
      <c r="Q3" s="522"/>
    </row>
    <row r="4" spans="1:22">
      <c r="A4" s="511" t="s">
        <v>604</v>
      </c>
      <c r="B4" s="512"/>
      <c r="C4" s="513"/>
      <c r="D4" s="514"/>
      <c r="E4" s="516"/>
      <c r="F4" s="660"/>
      <c r="G4" s="660"/>
      <c r="H4" s="660"/>
      <c r="I4" s="660"/>
      <c r="J4" s="660"/>
      <c r="K4" s="660"/>
      <c r="L4" s="660"/>
      <c r="M4" s="660"/>
      <c r="N4" s="660"/>
      <c r="O4" s="686"/>
      <c r="P4" s="686"/>
      <c r="Q4" s="522"/>
    </row>
    <row r="5" spans="1:22">
      <c r="A5" s="511" t="s">
        <v>651</v>
      </c>
      <c r="B5" s="512"/>
      <c r="C5" s="513"/>
      <c r="D5" s="514"/>
      <c r="E5" s="516"/>
      <c r="F5" s="660"/>
      <c r="G5" s="660"/>
      <c r="H5" s="660"/>
      <c r="I5" s="660"/>
      <c r="J5" s="660"/>
      <c r="K5" s="660"/>
      <c r="L5" s="660"/>
      <c r="M5" s="660"/>
      <c r="N5" s="660"/>
      <c r="O5" s="686"/>
      <c r="P5" s="686"/>
      <c r="Q5" s="522"/>
    </row>
    <row r="6" spans="1:22">
      <c r="A6" s="511"/>
      <c r="B6" s="512"/>
      <c r="C6" s="513"/>
      <c r="D6" s="514"/>
      <c r="E6" s="516"/>
      <c r="F6" s="635"/>
      <c r="G6" s="635"/>
      <c r="H6" s="635"/>
      <c r="I6" s="635"/>
      <c r="J6" s="635"/>
      <c r="K6" s="635"/>
      <c r="L6" s="635"/>
      <c r="M6" s="635"/>
      <c r="N6" s="635"/>
      <c r="O6" s="686"/>
      <c r="P6" s="686"/>
      <c r="Q6" s="522"/>
    </row>
    <row r="7" spans="1:22" ht="17.399999999999999">
      <c r="A7" s="747" t="s">
        <v>71</v>
      </c>
      <c r="B7" s="747"/>
      <c r="C7" s="747"/>
      <c r="D7" s="747"/>
      <c r="E7" s="747"/>
      <c r="F7" s="747"/>
      <c r="G7" s="747"/>
      <c r="H7" s="747"/>
      <c r="I7" s="747"/>
      <c r="J7" s="747"/>
      <c r="K7" s="747"/>
      <c r="L7" s="747"/>
      <c r="M7" s="747"/>
      <c r="N7" s="747"/>
      <c r="O7" s="747"/>
      <c r="P7" s="747"/>
      <c r="Q7" s="747"/>
    </row>
    <row r="8" spans="1:22" ht="15" thickBot="1">
      <c r="A8" s="517"/>
      <c r="B8" s="518"/>
      <c r="C8" s="517"/>
      <c r="D8" s="519"/>
      <c r="E8" s="517"/>
      <c r="F8" s="520"/>
      <c r="G8" s="520"/>
      <c r="H8" s="520"/>
      <c r="I8" s="520"/>
      <c r="J8" s="520"/>
      <c r="K8" s="520"/>
      <c r="L8" s="520"/>
      <c r="M8" s="520"/>
      <c r="N8" s="520"/>
      <c r="O8" s="521"/>
      <c r="P8" s="521"/>
      <c r="Q8" s="522"/>
    </row>
    <row r="9" spans="1:22" s="645" customFormat="1">
      <c r="A9" s="650"/>
      <c r="B9" s="651"/>
      <c r="C9" s="650"/>
      <c r="D9" s="652"/>
      <c r="E9" s="650"/>
      <c r="F9" s="653" t="s">
        <v>491</v>
      </c>
      <c r="G9" s="653" t="s">
        <v>491</v>
      </c>
      <c r="H9" s="653" t="s">
        <v>491</v>
      </c>
      <c r="I9" s="653" t="s">
        <v>492</v>
      </c>
      <c r="J9" s="653" t="s">
        <v>493</v>
      </c>
      <c r="K9" s="653" t="s">
        <v>493</v>
      </c>
      <c r="L9" s="653" t="s">
        <v>493</v>
      </c>
      <c r="M9" s="653" t="s">
        <v>493</v>
      </c>
      <c r="N9" s="653" t="s">
        <v>493</v>
      </c>
      <c r="O9" s="654"/>
      <c r="P9" s="654"/>
      <c r="Q9" s="655"/>
    </row>
    <row r="10" spans="1:22" s="645" customFormat="1" ht="48" customHeight="1">
      <c r="A10" s="646"/>
      <c r="B10" s="647"/>
      <c r="C10" s="646"/>
      <c r="D10" s="648"/>
      <c r="E10" s="646"/>
      <c r="F10" s="649" t="s">
        <v>482</v>
      </c>
      <c r="G10" s="649" t="s">
        <v>483</v>
      </c>
      <c r="H10" s="649" t="s">
        <v>484</v>
      </c>
      <c r="I10" s="649" t="s">
        <v>485</v>
      </c>
      <c r="J10" s="649" t="s">
        <v>486</v>
      </c>
      <c r="K10" s="649" t="s">
        <v>487</v>
      </c>
      <c r="L10" s="649" t="s">
        <v>488</v>
      </c>
      <c r="M10" s="649" t="s">
        <v>489</v>
      </c>
      <c r="N10" s="649" t="s">
        <v>490</v>
      </c>
      <c r="O10" s="646"/>
      <c r="P10" s="646"/>
      <c r="Q10" s="646"/>
    </row>
    <row r="11" spans="1:22" s="645" customFormat="1" ht="46.5" customHeight="1">
      <c r="A11" s="639" t="s">
        <v>70</v>
      </c>
      <c r="B11" s="640" t="s">
        <v>69</v>
      </c>
      <c r="C11" s="639" t="s">
        <v>68</v>
      </c>
      <c r="D11" s="641" t="s">
        <v>67</v>
      </c>
      <c r="E11" s="642" t="s">
        <v>66</v>
      </c>
      <c r="F11" s="643" t="s">
        <v>560</v>
      </c>
      <c r="G11" s="643" t="s">
        <v>560</v>
      </c>
      <c r="H11" s="643" t="s">
        <v>560</v>
      </c>
      <c r="I11" s="643" t="s">
        <v>560</v>
      </c>
      <c r="J11" s="643" t="s">
        <v>560</v>
      </c>
      <c r="K11" s="643" t="s">
        <v>560</v>
      </c>
      <c r="L11" s="643" t="s">
        <v>560</v>
      </c>
      <c r="M11" s="643" t="s">
        <v>560</v>
      </c>
      <c r="N11" s="643" t="s">
        <v>560</v>
      </c>
      <c r="O11" s="644" t="s">
        <v>495</v>
      </c>
      <c r="P11" s="639" t="s">
        <v>496</v>
      </c>
      <c r="Q11" s="639" t="s">
        <v>497</v>
      </c>
    </row>
    <row r="12" spans="1:22" ht="18.75" customHeight="1">
      <c r="A12" s="523">
        <v>1</v>
      </c>
      <c r="B12" s="524"/>
      <c r="C12" s="523"/>
      <c r="D12" s="525" t="s">
        <v>62</v>
      </c>
      <c r="E12" s="526"/>
      <c r="F12" s="661"/>
      <c r="G12" s="661"/>
      <c r="H12" s="661"/>
      <c r="I12" s="661"/>
      <c r="J12" s="661"/>
      <c r="K12" s="661"/>
      <c r="L12" s="661"/>
      <c r="M12" s="661"/>
      <c r="N12" s="661"/>
      <c r="O12" s="687"/>
      <c r="P12" s="687"/>
      <c r="Q12" s="688"/>
    </row>
    <row r="13" spans="1:22" ht="20.100000000000001" customHeight="1">
      <c r="A13" s="527" t="s">
        <v>77</v>
      </c>
      <c r="B13" s="527" t="s">
        <v>78</v>
      </c>
      <c r="C13" s="528" t="s">
        <v>14</v>
      </c>
      <c r="D13" s="529" t="s">
        <v>648</v>
      </c>
      <c r="E13" s="530" t="s">
        <v>80</v>
      </c>
      <c r="F13" s="662">
        <v>6</v>
      </c>
      <c r="G13" s="662">
        <v>6</v>
      </c>
      <c r="H13" s="662">
        <v>6</v>
      </c>
      <c r="I13" s="662">
        <v>6</v>
      </c>
      <c r="J13" s="662">
        <v>6</v>
      </c>
      <c r="K13" s="662">
        <v>6</v>
      </c>
      <c r="L13" s="662">
        <v>6</v>
      </c>
      <c r="M13" s="662">
        <v>6</v>
      </c>
      <c r="N13" s="662">
        <v>6</v>
      </c>
      <c r="O13" s="689">
        <v>407.18</v>
      </c>
      <c r="P13" s="690">
        <f>ROUND(O13*(1+$E$102),2)</f>
        <v>513.04999999999995</v>
      </c>
      <c r="Q13" s="691">
        <f>ROUND(SUM(F13:N13)*P13,2)</f>
        <v>27704.7</v>
      </c>
    </row>
    <row r="14" spans="1:22" ht="30" customHeight="1">
      <c r="A14" s="527" t="s">
        <v>81</v>
      </c>
      <c r="B14" s="527">
        <v>93584</v>
      </c>
      <c r="C14" s="528" t="s">
        <v>14</v>
      </c>
      <c r="D14" s="529" t="s">
        <v>510</v>
      </c>
      <c r="E14" s="530" t="s">
        <v>80</v>
      </c>
      <c r="F14" s="662">
        <v>6</v>
      </c>
      <c r="G14" s="662"/>
      <c r="H14" s="662"/>
      <c r="I14" s="662">
        <v>6</v>
      </c>
      <c r="J14" s="662"/>
      <c r="K14" s="662">
        <v>6</v>
      </c>
      <c r="L14" s="662"/>
      <c r="M14" s="662"/>
      <c r="N14" s="662"/>
      <c r="O14" s="689">
        <v>563.57000000000005</v>
      </c>
      <c r="P14" s="690">
        <f>ROUND(O14*(1+$E$102),2)</f>
        <v>710.1</v>
      </c>
      <c r="Q14" s="691">
        <f>ROUND(SUM(F14:N14)*P14,2)</f>
        <v>12781.8</v>
      </c>
    </row>
    <row r="15" spans="1:22" ht="20.100000000000001" customHeight="1">
      <c r="A15" s="528"/>
      <c r="B15" s="527"/>
      <c r="C15" s="528"/>
      <c r="D15" s="531" t="s">
        <v>20</v>
      </c>
      <c r="E15" s="532">
        <f>A12</f>
        <v>1</v>
      </c>
      <c r="F15" s="663"/>
      <c r="G15" s="663"/>
      <c r="H15" s="663"/>
      <c r="I15" s="663"/>
      <c r="J15" s="663"/>
      <c r="K15" s="663"/>
      <c r="L15" s="663"/>
      <c r="M15" s="663"/>
      <c r="N15" s="663"/>
      <c r="O15" s="689"/>
      <c r="P15" s="690"/>
      <c r="Q15" s="692">
        <f>SUM(Q13:Q14)</f>
        <v>40486.5</v>
      </c>
      <c r="V15" s="722"/>
    </row>
    <row r="16" spans="1:22" ht="20.100000000000001" customHeight="1">
      <c r="A16" s="528"/>
      <c r="B16" s="527"/>
      <c r="C16" s="528"/>
      <c r="D16" s="531"/>
      <c r="E16" s="532"/>
      <c r="F16" s="663"/>
      <c r="G16" s="663"/>
      <c r="H16" s="663"/>
      <c r="I16" s="663"/>
      <c r="J16" s="663"/>
      <c r="K16" s="663"/>
      <c r="L16" s="663"/>
      <c r="M16" s="663"/>
      <c r="N16" s="663"/>
      <c r="O16" s="689"/>
      <c r="P16" s="690"/>
      <c r="Q16" s="693"/>
    </row>
    <row r="17" spans="1:22" ht="20.100000000000001" customHeight="1">
      <c r="A17" s="533">
        <v>2</v>
      </c>
      <c r="B17" s="533"/>
      <c r="C17" s="534"/>
      <c r="D17" s="535" t="s">
        <v>84</v>
      </c>
      <c r="E17" s="536"/>
      <c r="F17" s="664"/>
      <c r="G17" s="664"/>
      <c r="H17" s="664"/>
      <c r="I17" s="664"/>
      <c r="J17" s="664"/>
      <c r="K17" s="664"/>
      <c r="L17" s="664"/>
      <c r="M17" s="664"/>
      <c r="N17" s="664"/>
      <c r="O17" s="694"/>
      <c r="P17" s="690"/>
      <c r="Q17" s="693"/>
    </row>
    <row r="18" spans="1:22" ht="20.100000000000001" customHeight="1">
      <c r="A18" s="527" t="s">
        <v>61</v>
      </c>
      <c r="B18" s="729" t="s">
        <v>637</v>
      </c>
      <c r="C18" s="537" t="s">
        <v>14</v>
      </c>
      <c r="D18" s="730" t="s">
        <v>302</v>
      </c>
      <c r="E18" s="538" t="s">
        <v>80</v>
      </c>
      <c r="F18" s="662">
        <v>24.36</v>
      </c>
      <c r="G18" s="662"/>
      <c r="H18" s="662"/>
      <c r="I18" s="662"/>
      <c r="J18" s="662"/>
      <c r="K18" s="662"/>
      <c r="L18" s="662"/>
      <c r="M18" s="662"/>
      <c r="N18" s="662"/>
      <c r="O18" s="689">
        <v>1.44</v>
      </c>
      <c r="P18" s="690">
        <f t="shared" ref="P18:P24" si="0">ROUND(O18*(1+$E$102),2)</f>
        <v>1.81</v>
      </c>
      <c r="Q18" s="691">
        <f t="shared" ref="Q18:Q24" si="1">ROUND(SUM(F18:N18)*P18,2)</f>
        <v>44.09</v>
      </c>
    </row>
    <row r="19" spans="1:22" ht="30" customHeight="1">
      <c r="A19" s="527" t="s">
        <v>60</v>
      </c>
      <c r="B19" s="527">
        <v>97622</v>
      </c>
      <c r="C19" s="528" t="s">
        <v>14</v>
      </c>
      <c r="D19" s="529" t="s">
        <v>440</v>
      </c>
      <c r="E19" s="530" t="s">
        <v>86</v>
      </c>
      <c r="F19" s="662"/>
      <c r="G19" s="662"/>
      <c r="H19" s="662">
        <v>1</v>
      </c>
      <c r="I19" s="662"/>
      <c r="J19" s="662"/>
      <c r="K19" s="662">
        <v>1</v>
      </c>
      <c r="L19" s="662"/>
      <c r="M19" s="662">
        <v>1</v>
      </c>
      <c r="N19" s="662">
        <v>1</v>
      </c>
      <c r="O19" s="689">
        <v>46.78</v>
      </c>
      <c r="P19" s="690">
        <f t="shared" si="0"/>
        <v>58.94</v>
      </c>
      <c r="Q19" s="691">
        <f t="shared" si="1"/>
        <v>235.76</v>
      </c>
    </row>
    <row r="20" spans="1:22" ht="20.100000000000001" customHeight="1">
      <c r="A20" s="527" t="s">
        <v>59</v>
      </c>
      <c r="B20" s="527" t="s">
        <v>571</v>
      </c>
      <c r="C20" s="528" t="s">
        <v>6</v>
      </c>
      <c r="D20" s="529" t="s">
        <v>333</v>
      </c>
      <c r="E20" s="530" t="s">
        <v>86</v>
      </c>
      <c r="F20" s="662">
        <f>12.36*0.05</f>
        <v>0.61799999999999999</v>
      </c>
      <c r="G20" s="662">
        <v>0.2</v>
      </c>
      <c r="H20" s="662">
        <v>1.25</v>
      </c>
      <c r="I20" s="662">
        <v>1.17</v>
      </c>
      <c r="J20" s="662"/>
      <c r="K20" s="662">
        <v>1</v>
      </c>
      <c r="L20" s="662"/>
      <c r="M20" s="662">
        <v>1</v>
      </c>
      <c r="N20" s="662">
        <v>1</v>
      </c>
      <c r="O20" s="689">
        <v>150.15</v>
      </c>
      <c r="P20" s="690">
        <f t="shared" si="0"/>
        <v>189.19</v>
      </c>
      <c r="Q20" s="691">
        <f t="shared" si="1"/>
        <v>1180.17</v>
      </c>
    </row>
    <row r="21" spans="1:22" ht="30" customHeight="1">
      <c r="A21" s="527" t="s">
        <v>58</v>
      </c>
      <c r="B21" s="527">
        <v>93358</v>
      </c>
      <c r="C21" s="539" t="s">
        <v>14</v>
      </c>
      <c r="D21" s="540" t="s">
        <v>570</v>
      </c>
      <c r="E21" s="541" t="s">
        <v>86</v>
      </c>
      <c r="F21" s="662">
        <v>36.36</v>
      </c>
      <c r="G21" s="662">
        <v>1.83</v>
      </c>
      <c r="H21" s="662"/>
      <c r="I21" s="662">
        <v>13.32</v>
      </c>
      <c r="J21" s="662"/>
      <c r="K21" s="662"/>
      <c r="L21" s="662"/>
      <c r="M21" s="662"/>
      <c r="N21" s="662"/>
      <c r="O21" s="689">
        <v>71.319999999999993</v>
      </c>
      <c r="P21" s="690">
        <f t="shared" si="0"/>
        <v>89.86</v>
      </c>
      <c r="Q21" s="691">
        <f t="shared" si="1"/>
        <v>4628.6899999999996</v>
      </c>
    </row>
    <row r="22" spans="1:22" ht="20.100000000000001" customHeight="1">
      <c r="A22" s="527" t="s">
        <v>330</v>
      </c>
      <c r="B22" s="527">
        <v>96995</v>
      </c>
      <c r="C22" s="539" t="s">
        <v>14</v>
      </c>
      <c r="D22" s="540" t="s">
        <v>331</v>
      </c>
      <c r="E22" s="541" t="s">
        <v>86</v>
      </c>
      <c r="F22" s="662"/>
      <c r="G22" s="662">
        <v>1.36</v>
      </c>
      <c r="H22" s="662"/>
      <c r="I22" s="662">
        <v>10.52</v>
      </c>
      <c r="J22" s="662"/>
      <c r="K22" s="662"/>
      <c r="L22" s="662"/>
      <c r="M22" s="662"/>
      <c r="N22" s="662"/>
      <c r="O22" s="689">
        <v>43.24</v>
      </c>
      <c r="P22" s="690">
        <f t="shared" si="0"/>
        <v>54.48</v>
      </c>
      <c r="Q22" s="691">
        <f t="shared" si="1"/>
        <v>647.22</v>
      </c>
    </row>
    <row r="23" spans="1:22" ht="20.100000000000001" customHeight="1">
      <c r="A23" s="527" t="s">
        <v>366</v>
      </c>
      <c r="B23" s="527">
        <v>72897</v>
      </c>
      <c r="C23" s="528" t="s">
        <v>14</v>
      </c>
      <c r="D23" s="529" t="s">
        <v>655</v>
      </c>
      <c r="E23" s="530" t="s">
        <v>86</v>
      </c>
      <c r="F23" s="662">
        <f>((F18*0.2)+F20)</f>
        <v>5.49</v>
      </c>
      <c r="G23" s="662">
        <v>1</v>
      </c>
      <c r="H23" s="662">
        <v>4.3499999999999996</v>
      </c>
      <c r="I23" s="662">
        <v>0.9</v>
      </c>
      <c r="J23" s="662"/>
      <c r="K23" s="662">
        <v>2.2999999999999998</v>
      </c>
      <c r="L23" s="662"/>
      <c r="M23" s="662">
        <v>2.2999999999999998</v>
      </c>
      <c r="N23" s="662">
        <v>2.2999999999999998</v>
      </c>
      <c r="O23" s="689">
        <v>22.28</v>
      </c>
      <c r="P23" s="690">
        <f t="shared" si="0"/>
        <v>28.07</v>
      </c>
      <c r="Q23" s="691">
        <f t="shared" si="1"/>
        <v>523.22</v>
      </c>
    </row>
    <row r="24" spans="1:22" s="432" customFormat="1" ht="30" customHeight="1">
      <c r="A24" s="527" t="s">
        <v>494</v>
      </c>
      <c r="B24" s="542">
        <v>97914</v>
      </c>
      <c r="C24" s="543" t="s">
        <v>14</v>
      </c>
      <c r="D24" s="544" t="s">
        <v>441</v>
      </c>
      <c r="E24" s="545" t="s">
        <v>92</v>
      </c>
      <c r="F24" s="665">
        <f>F23*7</f>
        <v>38.43</v>
      </c>
      <c r="G24" s="665">
        <f>G23*7</f>
        <v>7</v>
      </c>
      <c r="H24" s="665">
        <f>H23*7</f>
        <v>30.449999999999996</v>
      </c>
      <c r="I24" s="665">
        <f>I23*7</f>
        <v>6.3</v>
      </c>
      <c r="J24" s="665"/>
      <c r="K24" s="665">
        <f>K23*7</f>
        <v>16.099999999999998</v>
      </c>
      <c r="L24" s="665"/>
      <c r="M24" s="665">
        <f>M23*7</f>
        <v>16.099999999999998</v>
      </c>
      <c r="N24" s="665">
        <f>N23*7</f>
        <v>16.099999999999998</v>
      </c>
      <c r="O24" s="695">
        <v>1.24</v>
      </c>
      <c r="P24" s="690">
        <f t="shared" si="0"/>
        <v>1.56</v>
      </c>
      <c r="Q24" s="691">
        <f t="shared" si="1"/>
        <v>203.55</v>
      </c>
    </row>
    <row r="25" spans="1:22" ht="20.100000000000001" customHeight="1">
      <c r="A25" s="528"/>
      <c r="B25" s="527"/>
      <c r="C25" s="528"/>
      <c r="D25" s="531" t="s">
        <v>20</v>
      </c>
      <c r="E25" s="532">
        <f>A17</f>
        <v>2</v>
      </c>
      <c r="F25" s="663"/>
      <c r="G25" s="663"/>
      <c r="H25" s="663"/>
      <c r="I25" s="663"/>
      <c r="J25" s="663"/>
      <c r="K25" s="663"/>
      <c r="L25" s="663"/>
      <c r="M25" s="663"/>
      <c r="N25" s="663"/>
      <c r="O25" s="689"/>
      <c r="P25" s="690"/>
      <c r="Q25" s="692">
        <f>SUM(Q18:Q24)</f>
        <v>7462.7</v>
      </c>
      <c r="V25" s="722"/>
    </row>
    <row r="26" spans="1:22" ht="20.100000000000001" customHeight="1">
      <c r="A26" s="527"/>
      <c r="B26" s="527"/>
      <c r="C26" s="528"/>
      <c r="D26" s="529"/>
      <c r="E26" s="530"/>
      <c r="F26" s="663"/>
      <c r="G26" s="663"/>
      <c r="H26" s="663"/>
      <c r="I26" s="663"/>
      <c r="J26" s="663"/>
      <c r="K26" s="663"/>
      <c r="L26" s="663"/>
      <c r="M26" s="663"/>
      <c r="N26" s="663"/>
      <c r="O26" s="689"/>
      <c r="P26" s="690"/>
      <c r="Q26" s="693"/>
    </row>
    <row r="27" spans="1:22" ht="20.100000000000001" customHeight="1">
      <c r="A27" s="533">
        <v>3</v>
      </c>
      <c r="B27" s="527"/>
      <c r="C27" s="534"/>
      <c r="D27" s="535" t="s">
        <v>93</v>
      </c>
      <c r="E27" s="536"/>
      <c r="F27" s="664"/>
      <c r="G27" s="664"/>
      <c r="H27" s="664"/>
      <c r="I27" s="664"/>
      <c r="J27" s="664"/>
      <c r="K27" s="664"/>
      <c r="L27" s="664"/>
      <c r="M27" s="664"/>
      <c r="N27" s="664"/>
      <c r="O27" s="694"/>
      <c r="P27" s="690"/>
      <c r="Q27" s="693"/>
    </row>
    <row r="28" spans="1:22" ht="20.100000000000001" customHeight="1">
      <c r="A28" s="546" t="s">
        <v>57</v>
      </c>
      <c r="B28" s="527"/>
      <c r="C28" s="546"/>
      <c r="D28" s="547" t="s">
        <v>94</v>
      </c>
      <c r="E28" s="548"/>
      <c r="F28" s="666"/>
      <c r="G28" s="666"/>
      <c r="H28" s="666"/>
      <c r="I28" s="666"/>
      <c r="J28" s="666"/>
      <c r="K28" s="666"/>
      <c r="L28" s="666"/>
      <c r="M28" s="666"/>
      <c r="N28" s="666"/>
      <c r="O28" s="697"/>
      <c r="P28" s="690"/>
      <c r="Q28" s="693"/>
    </row>
    <row r="29" spans="1:22" ht="20.100000000000001" customHeight="1">
      <c r="A29" s="543" t="s">
        <v>56</v>
      </c>
      <c r="B29" s="542"/>
      <c r="C29" s="543" t="s">
        <v>556</v>
      </c>
      <c r="D29" s="549" t="s">
        <v>96</v>
      </c>
      <c r="E29" s="545" t="s">
        <v>66</v>
      </c>
      <c r="F29" s="665">
        <v>1</v>
      </c>
      <c r="G29" s="665">
        <v>1</v>
      </c>
      <c r="H29" s="665">
        <v>1</v>
      </c>
      <c r="I29" s="665">
        <v>1</v>
      </c>
      <c r="J29" s="665">
        <v>1</v>
      </c>
      <c r="K29" s="665">
        <v>1</v>
      </c>
      <c r="L29" s="665">
        <v>1</v>
      </c>
      <c r="M29" s="665">
        <v>1</v>
      </c>
      <c r="N29" s="665">
        <v>1</v>
      </c>
      <c r="O29" s="695">
        <f>'COMP. AVCB'!G16</f>
        <v>1195.4468820000002</v>
      </c>
      <c r="P29" s="690">
        <f>ROUND(O29*(1+$E$102),2)</f>
        <v>1506.26</v>
      </c>
      <c r="Q29" s="696">
        <f>ROUND(SUM(F29:N29)*P29,2)</f>
        <v>13556.34</v>
      </c>
    </row>
    <row r="30" spans="1:22" ht="20.100000000000001" customHeight="1">
      <c r="A30" s="546" t="s">
        <v>55</v>
      </c>
      <c r="B30" s="550"/>
      <c r="C30" s="546"/>
      <c r="D30" s="547" t="s">
        <v>97</v>
      </c>
      <c r="E30" s="551"/>
      <c r="F30" s="666"/>
      <c r="G30" s="666"/>
      <c r="H30" s="666"/>
      <c r="I30" s="666"/>
      <c r="J30" s="666"/>
      <c r="K30" s="666"/>
      <c r="L30" s="666"/>
      <c r="M30" s="666"/>
      <c r="N30" s="666"/>
      <c r="O30" s="697"/>
      <c r="P30" s="690"/>
      <c r="Q30" s="693"/>
    </row>
    <row r="31" spans="1:22" ht="30" customHeight="1">
      <c r="A31" s="528" t="s">
        <v>53</v>
      </c>
      <c r="B31" s="527" t="s">
        <v>558</v>
      </c>
      <c r="C31" s="528" t="s">
        <v>6</v>
      </c>
      <c r="D31" s="552" t="s">
        <v>559</v>
      </c>
      <c r="E31" s="530" t="s">
        <v>66</v>
      </c>
      <c r="F31" s="665">
        <v>1</v>
      </c>
      <c r="G31" s="665">
        <v>2</v>
      </c>
      <c r="H31" s="665">
        <v>1</v>
      </c>
      <c r="I31" s="665">
        <v>1</v>
      </c>
      <c r="J31" s="665"/>
      <c r="K31" s="665">
        <v>1</v>
      </c>
      <c r="L31" s="665"/>
      <c r="M31" s="665">
        <v>1</v>
      </c>
      <c r="N31" s="665"/>
      <c r="O31" s="689">
        <v>3906.34</v>
      </c>
      <c r="P31" s="690">
        <f>ROUND(O31*(1+$E$102),2)</f>
        <v>4921.97</v>
      </c>
      <c r="Q31" s="691">
        <f>ROUND(SUM(F31:N31)*P31,2)</f>
        <v>34453.79</v>
      </c>
      <c r="R31" s="743"/>
    </row>
    <row r="32" spans="1:22" ht="30" customHeight="1">
      <c r="A32" s="528" t="s">
        <v>52</v>
      </c>
      <c r="B32" s="527" t="s">
        <v>279</v>
      </c>
      <c r="C32" s="528" t="s">
        <v>6</v>
      </c>
      <c r="D32" s="552" t="s">
        <v>100</v>
      </c>
      <c r="E32" s="530" t="s">
        <v>101</v>
      </c>
      <c r="F32" s="665">
        <v>4</v>
      </c>
      <c r="G32" s="665">
        <v>2</v>
      </c>
      <c r="H32" s="665">
        <v>1</v>
      </c>
      <c r="I32" s="665">
        <v>6</v>
      </c>
      <c r="J32" s="665"/>
      <c r="K32" s="665">
        <v>1</v>
      </c>
      <c r="L32" s="665"/>
      <c r="M32" s="665">
        <v>2</v>
      </c>
      <c r="N32" s="665"/>
      <c r="O32" s="689">
        <v>76.14</v>
      </c>
      <c r="P32" s="690">
        <f>ROUND(O32*(1+$E$102),2)</f>
        <v>95.94</v>
      </c>
      <c r="Q32" s="691">
        <f>ROUND(SUM(F32:N32)*P32,2)</f>
        <v>1535.04</v>
      </c>
    </row>
    <row r="33" spans="1:22" ht="20.100000000000001" customHeight="1">
      <c r="A33" s="546" t="s">
        <v>51</v>
      </c>
      <c r="B33" s="527"/>
      <c r="C33" s="546"/>
      <c r="D33" s="547" t="s">
        <v>102</v>
      </c>
      <c r="E33" s="551"/>
      <c r="F33" s="666"/>
      <c r="G33" s="666"/>
      <c r="H33" s="666"/>
      <c r="I33" s="666"/>
      <c r="J33" s="666"/>
      <c r="K33" s="666"/>
      <c r="L33" s="666"/>
      <c r="M33" s="666"/>
      <c r="N33" s="666"/>
      <c r="O33" s="697"/>
      <c r="P33" s="690"/>
      <c r="Q33" s="693"/>
    </row>
    <row r="34" spans="1:22" ht="19.95" customHeight="1">
      <c r="A34" s="528" t="s">
        <v>50</v>
      </c>
      <c r="B34" s="527" t="s">
        <v>654</v>
      </c>
      <c r="C34" s="528" t="s">
        <v>6</v>
      </c>
      <c r="D34" s="552" t="s">
        <v>653</v>
      </c>
      <c r="E34" s="530" t="s">
        <v>95</v>
      </c>
      <c r="F34" s="665">
        <v>113</v>
      </c>
      <c r="G34" s="665">
        <v>52.92</v>
      </c>
      <c r="H34" s="665">
        <v>101</v>
      </c>
      <c r="I34" s="665">
        <v>186.52</v>
      </c>
      <c r="J34" s="665"/>
      <c r="K34" s="665">
        <v>63</v>
      </c>
      <c r="L34" s="665"/>
      <c r="M34" s="665">
        <v>73</v>
      </c>
      <c r="N34" s="665"/>
      <c r="O34" s="689">
        <v>158.1</v>
      </c>
      <c r="P34" s="690">
        <f t="shared" ref="P34:P39" si="2">ROUND(O34*(1+$E$102),2)</f>
        <v>199.21</v>
      </c>
      <c r="Q34" s="691">
        <f t="shared" ref="Q34:Q39" si="3">ROUND(SUM(F34:N34)*P34,2)</f>
        <v>117422.34</v>
      </c>
      <c r="R34" s="743"/>
    </row>
    <row r="35" spans="1:22" ht="30" customHeight="1">
      <c r="A35" s="528" t="s">
        <v>49</v>
      </c>
      <c r="B35" s="527" t="s">
        <v>511</v>
      </c>
      <c r="C35" s="528" t="s">
        <v>6</v>
      </c>
      <c r="D35" s="552" t="s">
        <v>512</v>
      </c>
      <c r="E35" s="530" t="s">
        <v>95</v>
      </c>
      <c r="F35" s="665"/>
      <c r="G35" s="665">
        <v>20.3</v>
      </c>
      <c r="H35" s="665">
        <v>101</v>
      </c>
      <c r="I35" s="665">
        <v>60</v>
      </c>
      <c r="J35" s="665"/>
      <c r="K35" s="665">
        <v>17.7</v>
      </c>
      <c r="L35" s="665"/>
      <c r="M35" s="665">
        <v>5</v>
      </c>
      <c r="N35" s="665"/>
      <c r="O35" s="689">
        <v>12.51</v>
      </c>
      <c r="P35" s="690">
        <f t="shared" si="2"/>
        <v>15.76</v>
      </c>
      <c r="Q35" s="691">
        <f t="shared" si="3"/>
        <v>3215.04</v>
      </c>
    </row>
    <row r="36" spans="1:22" ht="20.100000000000001" customHeight="1">
      <c r="A36" s="528" t="s">
        <v>48</v>
      </c>
      <c r="B36" s="527" t="s">
        <v>613</v>
      </c>
      <c r="C36" s="528" t="s">
        <v>6</v>
      </c>
      <c r="D36" s="552" t="s">
        <v>326</v>
      </c>
      <c r="E36" s="530" t="s">
        <v>80</v>
      </c>
      <c r="F36" s="665"/>
      <c r="G36" s="665">
        <v>10.58</v>
      </c>
      <c r="H36" s="665"/>
      <c r="I36" s="665">
        <v>46.63</v>
      </c>
      <c r="J36" s="665"/>
      <c r="K36" s="665"/>
      <c r="L36" s="665"/>
      <c r="M36" s="665"/>
      <c r="N36" s="665"/>
      <c r="O36" s="689">
        <v>21.92</v>
      </c>
      <c r="P36" s="690">
        <f t="shared" si="2"/>
        <v>27.62</v>
      </c>
      <c r="Q36" s="691">
        <f t="shared" si="3"/>
        <v>1580.14</v>
      </c>
      <c r="V36" s="722"/>
    </row>
    <row r="37" spans="1:22" ht="30" customHeight="1">
      <c r="A37" s="528" t="s">
        <v>47</v>
      </c>
      <c r="B37" s="553" t="s">
        <v>514</v>
      </c>
      <c r="C37" s="528" t="s">
        <v>9</v>
      </c>
      <c r="D37" s="552" t="s">
        <v>513</v>
      </c>
      <c r="E37" s="530" t="s">
        <v>66</v>
      </c>
      <c r="F37" s="665">
        <v>1</v>
      </c>
      <c r="G37" s="665"/>
      <c r="H37" s="665">
        <v>1</v>
      </c>
      <c r="I37" s="665">
        <v>1</v>
      </c>
      <c r="J37" s="665"/>
      <c r="K37" s="665">
        <v>1</v>
      </c>
      <c r="L37" s="665"/>
      <c r="M37" s="665">
        <v>1</v>
      </c>
      <c r="N37" s="665"/>
      <c r="O37" s="689">
        <v>467.87</v>
      </c>
      <c r="P37" s="690">
        <f t="shared" si="2"/>
        <v>589.51</v>
      </c>
      <c r="Q37" s="691">
        <f t="shared" si="3"/>
        <v>2947.55</v>
      </c>
    </row>
    <row r="38" spans="1:22" ht="20.100000000000001" customHeight="1">
      <c r="A38" s="528" t="s">
        <v>46</v>
      </c>
      <c r="B38" s="527" t="s">
        <v>614</v>
      </c>
      <c r="C38" s="528" t="s">
        <v>6</v>
      </c>
      <c r="D38" s="552" t="s">
        <v>107</v>
      </c>
      <c r="E38" s="530" t="s">
        <v>101</v>
      </c>
      <c r="F38" s="665">
        <v>3</v>
      </c>
      <c r="G38" s="665"/>
      <c r="H38" s="665">
        <v>1</v>
      </c>
      <c r="I38" s="665">
        <v>1</v>
      </c>
      <c r="J38" s="665"/>
      <c r="K38" s="665">
        <v>1</v>
      </c>
      <c r="L38" s="665"/>
      <c r="M38" s="665">
        <v>1</v>
      </c>
      <c r="N38" s="665"/>
      <c r="O38" s="689">
        <v>226.11</v>
      </c>
      <c r="P38" s="690">
        <f t="shared" si="2"/>
        <v>284.89999999999998</v>
      </c>
      <c r="Q38" s="691">
        <f t="shared" si="3"/>
        <v>1994.3</v>
      </c>
    </row>
    <row r="39" spans="1:22" ht="30" customHeight="1">
      <c r="A39" s="528" t="s">
        <v>569</v>
      </c>
      <c r="B39" s="527" t="s">
        <v>615</v>
      </c>
      <c r="C39" s="528" t="s">
        <v>6</v>
      </c>
      <c r="D39" s="552" t="s">
        <v>109</v>
      </c>
      <c r="E39" s="530" t="s">
        <v>101</v>
      </c>
      <c r="F39" s="665">
        <v>4</v>
      </c>
      <c r="G39" s="665"/>
      <c r="H39" s="665">
        <v>2</v>
      </c>
      <c r="I39" s="665">
        <v>2</v>
      </c>
      <c r="J39" s="665"/>
      <c r="K39" s="665">
        <v>2</v>
      </c>
      <c r="L39" s="665"/>
      <c r="M39" s="665">
        <v>2</v>
      </c>
      <c r="N39" s="665"/>
      <c r="O39" s="689">
        <v>281.14999999999998</v>
      </c>
      <c r="P39" s="690">
        <f t="shared" si="2"/>
        <v>354.25</v>
      </c>
      <c r="Q39" s="691">
        <f t="shared" si="3"/>
        <v>4251</v>
      </c>
    </row>
    <row r="40" spans="1:22" ht="20.100000000000001" customHeight="1">
      <c r="A40" s="546" t="s">
        <v>45</v>
      </c>
      <c r="B40" s="527"/>
      <c r="C40" s="546"/>
      <c r="D40" s="547" t="s">
        <v>110</v>
      </c>
      <c r="E40" s="551"/>
      <c r="F40" s="666"/>
      <c r="G40" s="666"/>
      <c r="H40" s="666"/>
      <c r="I40" s="666"/>
      <c r="J40" s="666"/>
      <c r="K40" s="666"/>
      <c r="L40" s="666"/>
      <c r="M40" s="666"/>
      <c r="N40" s="666"/>
      <c r="O40" s="697"/>
      <c r="P40" s="690"/>
      <c r="Q40" s="693"/>
    </row>
    <row r="41" spans="1:22" ht="54.9" customHeight="1">
      <c r="A41" s="528" t="s">
        <v>44</v>
      </c>
      <c r="B41" s="527">
        <v>96765</v>
      </c>
      <c r="C41" s="528" t="s">
        <v>14</v>
      </c>
      <c r="D41" s="552" t="s">
        <v>657</v>
      </c>
      <c r="E41" s="530" t="s">
        <v>66</v>
      </c>
      <c r="F41" s="665"/>
      <c r="G41" s="665">
        <v>2</v>
      </c>
      <c r="H41" s="665">
        <v>2</v>
      </c>
      <c r="I41" s="665">
        <v>6</v>
      </c>
      <c r="J41" s="665"/>
      <c r="K41" s="665">
        <v>2</v>
      </c>
      <c r="L41" s="665"/>
      <c r="M41" s="665">
        <v>2</v>
      </c>
      <c r="N41" s="665"/>
      <c r="O41" s="689">
        <v>1013.18</v>
      </c>
      <c r="P41" s="690">
        <f>ROUND(O41*(1+$E$102),2)</f>
        <v>1276.5999999999999</v>
      </c>
      <c r="Q41" s="691">
        <f>ROUND(SUM(F41:N41)*P41,2)</f>
        <v>17872.400000000001</v>
      </c>
    </row>
    <row r="42" spans="1:22" ht="20.100000000000001" customHeight="1">
      <c r="A42" s="546" t="s">
        <v>38</v>
      </c>
      <c r="B42" s="527"/>
      <c r="C42" s="546"/>
      <c r="D42" s="547" t="s">
        <v>120</v>
      </c>
      <c r="E42" s="551"/>
      <c r="F42" s="666"/>
      <c r="G42" s="666"/>
      <c r="H42" s="666"/>
      <c r="I42" s="666"/>
      <c r="J42" s="666"/>
      <c r="K42" s="666"/>
      <c r="L42" s="666"/>
      <c r="M42" s="666"/>
      <c r="N42" s="666"/>
      <c r="O42" s="697"/>
      <c r="P42" s="690"/>
      <c r="Q42" s="693"/>
    </row>
    <row r="43" spans="1:22" ht="30" customHeight="1">
      <c r="A43" s="528" t="s">
        <v>37</v>
      </c>
      <c r="B43" s="527" t="s">
        <v>515</v>
      </c>
      <c r="C43" s="528" t="s">
        <v>6</v>
      </c>
      <c r="D43" s="552" t="s">
        <v>121</v>
      </c>
      <c r="E43" s="530" t="s">
        <v>66</v>
      </c>
      <c r="F43" s="665">
        <v>3</v>
      </c>
      <c r="G43" s="665">
        <v>4</v>
      </c>
      <c r="H43" s="665">
        <v>2</v>
      </c>
      <c r="I43" s="665">
        <v>6</v>
      </c>
      <c r="J43" s="665">
        <v>2</v>
      </c>
      <c r="K43" s="665">
        <v>3</v>
      </c>
      <c r="L43" s="665">
        <v>3</v>
      </c>
      <c r="M43" s="665">
        <v>6</v>
      </c>
      <c r="N43" s="665">
        <v>3</v>
      </c>
      <c r="O43" s="689">
        <v>115.21</v>
      </c>
      <c r="P43" s="690">
        <f>ROUND(O43*(1+$E$102),2)</f>
        <v>145.16</v>
      </c>
      <c r="Q43" s="691">
        <f>ROUND(SUM(F43:N43)*P43,2)</f>
        <v>4645.12</v>
      </c>
    </row>
    <row r="44" spans="1:22" ht="20.100000000000001" customHeight="1">
      <c r="A44" s="528" t="s">
        <v>36</v>
      </c>
      <c r="B44" s="527" t="s">
        <v>639</v>
      </c>
      <c r="C44" s="528" t="s">
        <v>6</v>
      </c>
      <c r="D44" s="552" t="s">
        <v>631</v>
      </c>
      <c r="E44" s="530" t="s">
        <v>66</v>
      </c>
      <c r="F44" s="665">
        <v>4</v>
      </c>
      <c r="G44" s="665">
        <v>7</v>
      </c>
      <c r="H44" s="665">
        <v>4</v>
      </c>
      <c r="I44" s="665">
        <v>7</v>
      </c>
      <c r="J44" s="665">
        <v>2</v>
      </c>
      <c r="K44" s="665">
        <v>3</v>
      </c>
      <c r="L44" s="665">
        <v>4</v>
      </c>
      <c r="M44" s="665">
        <v>3</v>
      </c>
      <c r="N44" s="665">
        <v>3</v>
      </c>
      <c r="O44" s="689">
        <v>117.43</v>
      </c>
      <c r="P44" s="690">
        <f>ROUND(O44*(1+$E$102),2)</f>
        <v>147.96</v>
      </c>
      <c r="Q44" s="691">
        <f>ROUND(SUM(F44:N44)*P44,2)</f>
        <v>5474.52</v>
      </c>
    </row>
    <row r="45" spans="1:22" ht="20.100000000000001" customHeight="1">
      <c r="A45" s="528" t="s">
        <v>35</v>
      </c>
      <c r="B45" s="527" t="s">
        <v>516</v>
      </c>
      <c r="C45" s="528" t="s">
        <v>6</v>
      </c>
      <c r="D45" s="552" t="s">
        <v>123</v>
      </c>
      <c r="E45" s="530" t="s">
        <v>66</v>
      </c>
      <c r="F45" s="665"/>
      <c r="G45" s="665"/>
      <c r="H45" s="665">
        <v>1</v>
      </c>
      <c r="I45" s="665"/>
      <c r="J45" s="665"/>
      <c r="K45" s="665">
        <v>1</v>
      </c>
      <c r="L45" s="665"/>
      <c r="M45" s="665">
        <v>1</v>
      </c>
      <c r="N45" s="665"/>
      <c r="O45" s="689">
        <v>364.89</v>
      </c>
      <c r="P45" s="690">
        <f>ROUND(O45*(1+$E$102),2)</f>
        <v>459.76</v>
      </c>
      <c r="Q45" s="691">
        <f>ROUND(SUM(F45:N45)*P45,2)</f>
        <v>1379.28</v>
      </c>
    </row>
    <row r="46" spans="1:22" ht="20.100000000000001" customHeight="1">
      <c r="A46" s="546" t="s">
        <v>34</v>
      </c>
      <c r="B46" s="527"/>
      <c r="C46" s="546"/>
      <c r="D46" s="547" t="s">
        <v>124</v>
      </c>
      <c r="E46" s="551"/>
      <c r="F46" s="666"/>
      <c r="G46" s="666"/>
      <c r="H46" s="666"/>
      <c r="I46" s="666"/>
      <c r="J46" s="666"/>
      <c r="K46" s="666"/>
      <c r="L46" s="666"/>
      <c r="M46" s="666"/>
      <c r="N46" s="666"/>
      <c r="O46" s="697"/>
      <c r="P46" s="690"/>
      <c r="Q46" s="693"/>
    </row>
    <row r="47" spans="1:22" ht="30" customHeight="1">
      <c r="A47" s="528" t="s">
        <v>33</v>
      </c>
      <c r="B47" s="527" t="s">
        <v>616</v>
      </c>
      <c r="C47" s="528" t="s">
        <v>6</v>
      </c>
      <c r="D47" s="552" t="s">
        <v>126</v>
      </c>
      <c r="E47" s="530" t="s">
        <v>101</v>
      </c>
      <c r="F47" s="665">
        <v>26</v>
      </c>
      <c r="G47" s="665">
        <v>5</v>
      </c>
      <c r="H47" s="665">
        <v>22</v>
      </c>
      <c r="I47" s="665">
        <v>36</v>
      </c>
      <c r="J47" s="665"/>
      <c r="K47" s="665">
        <v>25</v>
      </c>
      <c r="L47" s="665"/>
      <c r="M47" s="665">
        <v>35</v>
      </c>
      <c r="N47" s="665"/>
      <c r="O47" s="689">
        <v>91.89</v>
      </c>
      <c r="P47" s="690">
        <f t="shared" ref="P47:P52" si="4">ROUND(O47*(1+$E$102),2)</f>
        <v>115.78</v>
      </c>
      <c r="Q47" s="691">
        <f t="shared" ref="Q47:Q52" si="5">ROUND(SUM(F47:N47)*P47,2)</f>
        <v>17251.22</v>
      </c>
    </row>
    <row r="48" spans="1:22" ht="30" customHeight="1">
      <c r="A48" s="528" t="s">
        <v>32</v>
      </c>
      <c r="B48" s="527" t="s">
        <v>561</v>
      </c>
      <c r="C48" s="528" t="s">
        <v>6</v>
      </c>
      <c r="D48" s="552" t="s">
        <v>214</v>
      </c>
      <c r="E48" s="530"/>
      <c r="F48" s="665"/>
      <c r="G48" s="665">
        <v>17</v>
      </c>
      <c r="H48" s="665"/>
      <c r="I48" s="665"/>
      <c r="J48" s="665"/>
      <c r="K48" s="665"/>
      <c r="L48" s="665"/>
      <c r="M48" s="665"/>
      <c r="N48" s="665"/>
      <c r="O48" s="689">
        <v>142.82</v>
      </c>
      <c r="P48" s="690">
        <f t="shared" si="4"/>
        <v>179.95</v>
      </c>
      <c r="Q48" s="691">
        <f t="shared" si="5"/>
        <v>3059.15</v>
      </c>
    </row>
    <row r="49" spans="1:22" ht="30" customHeight="1">
      <c r="A49" s="528" t="s">
        <v>31</v>
      </c>
      <c r="B49" s="527" t="s">
        <v>617</v>
      </c>
      <c r="C49" s="528" t="s">
        <v>6</v>
      </c>
      <c r="D49" s="552" t="s">
        <v>127</v>
      </c>
      <c r="E49" s="530" t="s">
        <v>66</v>
      </c>
      <c r="F49" s="665">
        <v>1</v>
      </c>
      <c r="G49" s="665">
        <v>1</v>
      </c>
      <c r="H49" s="665">
        <v>1</v>
      </c>
      <c r="I49" s="665">
        <v>2</v>
      </c>
      <c r="J49" s="665"/>
      <c r="K49" s="665">
        <v>1</v>
      </c>
      <c r="L49" s="665"/>
      <c r="M49" s="665">
        <v>1</v>
      </c>
      <c r="N49" s="665"/>
      <c r="O49" s="689">
        <v>639.02</v>
      </c>
      <c r="P49" s="690">
        <f t="shared" si="4"/>
        <v>805.16</v>
      </c>
      <c r="Q49" s="691">
        <f t="shared" si="5"/>
        <v>5636.12</v>
      </c>
    </row>
    <row r="50" spans="1:22" ht="30" customHeight="1">
      <c r="A50" s="528" t="s">
        <v>324</v>
      </c>
      <c r="B50" s="527" t="s">
        <v>562</v>
      </c>
      <c r="C50" s="528" t="s">
        <v>6</v>
      </c>
      <c r="D50" s="552" t="s">
        <v>210</v>
      </c>
      <c r="E50" s="530" t="s">
        <v>66</v>
      </c>
      <c r="F50" s="665">
        <v>1</v>
      </c>
      <c r="G50" s="665">
        <v>1</v>
      </c>
      <c r="H50" s="665"/>
      <c r="I50" s="665">
        <v>1</v>
      </c>
      <c r="J50" s="665"/>
      <c r="K50" s="665"/>
      <c r="L50" s="665"/>
      <c r="M50" s="665"/>
      <c r="N50" s="665"/>
      <c r="O50" s="689">
        <v>586.55999999999995</v>
      </c>
      <c r="P50" s="690">
        <f t="shared" si="4"/>
        <v>739.06</v>
      </c>
      <c r="Q50" s="691">
        <f t="shared" si="5"/>
        <v>2217.1799999999998</v>
      </c>
    </row>
    <row r="51" spans="1:22" ht="20.100000000000001" customHeight="1">
      <c r="A51" s="528" t="s">
        <v>563</v>
      </c>
      <c r="B51" s="527" t="s">
        <v>618</v>
      </c>
      <c r="C51" s="528" t="s">
        <v>6</v>
      </c>
      <c r="D51" s="552" t="s">
        <v>128</v>
      </c>
      <c r="E51" s="530" t="s">
        <v>66</v>
      </c>
      <c r="F51" s="665">
        <v>1</v>
      </c>
      <c r="G51" s="665">
        <v>2</v>
      </c>
      <c r="H51" s="665">
        <v>2</v>
      </c>
      <c r="I51" s="665">
        <v>6</v>
      </c>
      <c r="J51" s="665"/>
      <c r="K51" s="665">
        <v>3</v>
      </c>
      <c r="L51" s="665"/>
      <c r="M51" s="665">
        <v>2</v>
      </c>
      <c r="N51" s="665"/>
      <c r="O51" s="689">
        <v>128.76</v>
      </c>
      <c r="P51" s="690">
        <f t="shared" si="4"/>
        <v>162.24</v>
      </c>
      <c r="Q51" s="691">
        <f t="shared" si="5"/>
        <v>2595.84</v>
      </c>
    </row>
    <row r="52" spans="1:22" ht="20.100000000000001" customHeight="1">
      <c r="A52" s="528" t="s">
        <v>564</v>
      </c>
      <c r="B52" s="527" t="s">
        <v>579</v>
      </c>
      <c r="C52" s="528" t="s">
        <v>6</v>
      </c>
      <c r="D52" s="552" t="s">
        <v>580</v>
      </c>
      <c r="E52" s="530" t="s">
        <v>101</v>
      </c>
      <c r="F52" s="665">
        <v>4</v>
      </c>
      <c r="G52" s="665"/>
      <c r="H52" s="665"/>
      <c r="I52" s="665"/>
      <c r="J52" s="665"/>
      <c r="K52" s="665"/>
      <c r="L52" s="665"/>
      <c r="M52" s="665"/>
      <c r="N52" s="665"/>
      <c r="O52" s="689">
        <v>181.55</v>
      </c>
      <c r="P52" s="690">
        <f t="shared" si="4"/>
        <v>228.75</v>
      </c>
      <c r="Q52" s="691">
        <f t="shared" si="5"/>
        <v>915</v>
      </c>
    </row>
    <row r="53" spans="1:22" ht="20.100000000000001" customHeight="1">
      <c r="A53" s="528" t="s">
        <v>565</v>
      </c>
      <c r="B53" s="527"/>
      <c r="C53" s="546"/>
      <c r="D53" s="547" t="s">
        <v>129</v>
      </c>
      <c r="E53" s="551"/>
      <c r="F53" s="666"/>
      <c r="G53" s="666"/>
      <c r="H53" s="666"/>
      <c r="I53" s="666"/>
      <c r="J53" s="666"/>
      <c r="K53" s="666"/>
      <c r="L53" s="666"/>
      <c r="M53" s="666"/>
      <c r="N53" s="666"/>
      <c r="O53" s="697"/>
      <c r="P53" s="690"/>
      <c r="Q53" s="693"/>
    </row>
    <row r="54" spans="1:22" ht="30" customHeight="1">
      <c r="A54" s="528" t="s">
        <v>566</v>
      </c>
      <c r="B54" s="527" t="s">
        <v>517</v>
      </c>
      <c r="C54" s="528" t="s">
        <v>6</v>
      </c>
      <c r="D54" s="552" t="s">
        <v>520</v>
      </c>
      <c r="E54" s="530" t="s">
        <v>95</v>
      </c>
      <c r="F54" s="665">
        <v>600</v>
      </c>
      <c r="G54" s="665">
        <v>200</v>
      </c>
      <c r="H54" s="665">
        <v>300</v>
      </c>
      <c r="I54" s="665">
        <v>250</v>
      </c>
      <c r="J54" s="665"/>
      <c r="K54" s="665">
        <v>100</v>
      </c>
      <c r="L54" s="665"/>
      <c r="M54" s="665">
        <v>100</v>
      </c>
      <c r="N54" s="665"/>
      <c r="O54" s="689">
        <v>3.71</v>
      </c>
      <c r="P54" s="690">
        <f>ROUND(O54*(1+$E$102),2)</f>
        <v>4.67</v>
      </c>
      <c r="Q54" s="691">
        <f>ROUND(SUM(F54:N54)*P54,2)</f>
        <v>7238.5</v>
      </c>
    </row>
    <row r="55" spans="1:22" ht="30" customHeight="1">
      <c r="A55" s="528" t="s">
        <v>567</v>
      </c>
      <c r="B55" s="527" t="s">
        <v>518</v>
      </c>
      <c r="C55" s="528" t="s">
        <v>6</v>
      </c>
      <c r="D55" s="552" t="s">
        <v>521</v>
      </c>
      <c r="E55" s="530" t="s">
        <v>95</v>
      </c>
      <c r="F55" s="665"/>
      <c r="G55" s="665">
        <v>350</v>
      </c>
      <c r="H55" s="665">
        <v>400</v>
      </c>
      <c r="I55" s="665">
        <v>600</v>
      </c>
      <c r="J55" s="665"/>
      <c r="K55" s="665">
        <v>80</v>
      </c>
      <c r="L55" s="665"/>
      <c r="M55" s="665">
        <v>80</v>
      </c>
      <c r="N55" s="665"/>
      <c r="O55" s="689">
        <v>2.0299999999999998</v>
      </c>
      <c r="P55" s="690">
        <f>ROUND(O55*(1+$E$102),2)</f>
        <v>2.56</v>
      </c>
      <c r="Q55" s="691">
        <f>ROUND(SUM(F55:N55)*P55,2)</f>
        <v>3865.6</v>
      </c>
    </row>
    <row r="56" spans="1:22" ht="30" customHeight="1">
      <c r="A56" s="528" t="s">
        <v>568</v>
      </c>
      <c r="B56" s="527" t="s">
        <v>519</v>
      </c>
      <c r="C56" s="528" t="s">
        <v>6</v>
      </c>
      <c r="D56" s="552" t="s">
        <v>522</v>
      </c>
      <c r="E56" s="530" t="s">
        <v>95</v>
      </c>
      <c r="F56" s="665">
        <v>5</v>
      </c>
      <c r="G56" s="665">
        <v>300</v>
      </c>
      <c r="H56" s="665">
        <v>120</v>
      </c>
      <c r="I56" s="665">
        <v>300</v>
      </c>
      <c r="J56" s="665"/>
      <c r="K56" s="665">
        <v>60</v>
      </c>
      <c r="L56" s="665"/>
      <c r="M56" s="665">
        <v>60</v>
      </c>
      <c r="N56" s="665"/>
      <c r="O56" s="689">
        <v>1.59</v>
      </c>
      <c r="P56" s="690">
        <f>ROUND(O56*(1+$E$102),2)</f>
        <v>2</v>
      </c>
      <c r="Q56" s="691">
        <f>ROUND(SUM(F56:N56)*P56,2)</f>
        <v>1690</v>
      </c>
    </row>
    <row r="57" spans="1:22" ht="30" customHeight="1">
      <c r="A57" s="528" t="s">
        <v>578</v>
      </c>
      <c r="B57" s="527" t="s">
        <v>619</v>
      </c>
      <c r="C57" s="528" t="s">
        <v>6</v>
      </c>
      <c r="D57" s="552" t="s">
        <v>203</v>
      </c>
      <c r="E57" s="530" t="s">
        <v>101</v>
      </c>
      <c r="F57" s="665">
        <v>3</v>
      </c>
      <c r="G57" s="665">
        <v>2</v>
      </c>
      <c r="H57" s="665"/>
      <c r="I57" s="665">
        <v>4</v>
      </c>
      <c r="J57" s="665"/>
      <c r="K57" s="665"/>
      <c r="L57" s="665"/>
      <c r="M57" s="665"/>
      <c r="N57" s="665"/>
      <c r="O57" s="689">
        <v>88.92</v>
      </c>
      <c r="P57" s="690">
        <f>ROUND(O57*(1+$E$102),2)</f>
        <v>112.04</v>
      </c>
      <c r="Q57" s="691">
        <f>ROUND(SUM(F57:N57)*P57,2)</f>
        <v>1008.36</v>
      </c>
    </row>
    <row r="58" spans="1:22" ht="20.100000000000001" customHeight="1">
      <c r="A58" s="546" t="s">
        <v>30</v>
      </c>
      <c r="B58" s="527"/>
      <c r="C58" s="546"/>
      <c r="D58" s="547" t="s">
        <v>136</v>
      </c>
      <c r="E58" s="551"/>
      <c r="F58" s="666"/>
      <c r="G58" s="666"/>
      <c r="H58" s="666"/>
      <c r="I58" s="666"/>
      <c r="J58" s="666"/>
      <c r="K58" s="666"/>
      <c r="L58" s="666"/>
      <c r="M58" s="666"/>
      <c r="N58" s="666"/>
      <c r="O58" s="697"/>
      <c r="P58" s="690"/>
      <c r="Q58" s="693"/>
      <c r="R58" s="379"/>
    </row>
    <row r="59" spans="1:22" ht="20.100000000000001" customHeight="1">
      <c r="A59" s="528" t="s">
        <v>29</v>
      </c>
      <c r="B59" s="527" t="s">
        <v>523</v>
      </c>
      <c r="C59" s="528" t="s">
        <v>6</v>
      </c>
      <c r="D59" s="552" t="s">
        <v>524</v>
      </c>
      <c r="E59" s="530" t="s">
        <v>95</v>
      </c>
      <c r="F59" s="665"/>
      <c r="G59" s="665">
        <v>29.6</v>
      </c>
      <c r="H59" s="665">
        <v>6</v>
      </c>
      <c r="I59" s="665"/>
      <c r="J59" s="665">
        <v>10</v>
      </c>
      <c r="K59" s="665">
        <v>10</v>
      </c>
      <c r="L59" s="665"/>
      <c r="M59" s="665">
        <v>10</v>
      </c>
      <c r="N59" s="665">
        <v>15</v>
      </c>
      <c r="O59" s="689">
        <v>19.22</v>
      </c>
      <c r="P59" s="690">
        <f>ROUND(O59*(1+$E$102),2)</f>
        <v>24.22</v>
      </c>
      <c r="Q59" s="691">
        <f>ROUND(SUM(F59:N59)*P59,2)</f>
        <v>1952.13</v>
      </c>
    </row>
    <row r="60" spans="1:22" ht="30" customHeight="1">
      <c r="A60" s="528" t="s">
        <v>28</v>
      </c>
      <c r="B60" s="527">
        <v>72947</v>
      </c>
      <c r="C60" s="528" t="s">
        <v>14</v>
      </c>
      <c r="D60" s="552" t="s">
        <v>138</v>
      </c>
      <c r="E60" s="530" t="s">
        <v>80</v>
      </c>
      <c r="F60" s="665"/>
      <c r="G60" s="665">
        <v>8</v>
      </c>
      <c r="H60" s="665">
        <v>9</v>
      </c>
      <c r="I60" s="665">
        <v>21</v>
      </c>
      <c r="J60" s="665">
        <v>2</v>
      </c>
      <c r="K60" s="665">
        <v>3</v>
      </c>
      <c r="L60" s="665">
        <v>9</v>
      </c>
      <c r="M60" s="665">
        <v>3</v>
      </c>
      <c r="N60" s="665">
        <v>3</v>
      </c>
      <c r="O60" s="689">
        <v>14.41</v>
      </c>
      <c r="P60" s="690">
        <f>ROUND(O60*(1+$E$102),2)</f>
        <v>18.16</v>
      </c>
      <c r="Q60" s="691">
        <f>ROUND(SUM(F60:N60)*P60,2)</f>
        <v>1053.28</v>
      </c>
    </row>
    <row r="61" spans="1:22" ht="30" customHeight="1">
      <c r="A61" s="528" t="s">
        <v>27</v>
      </c>
      <c r="B61" s="527" t="s">
        <v>635</v>
      </c>
      <c r="C61" s="528" t="s">
        <v>6</v>
      </c>
      <c r="D61" s="742" t="s">
        <v>636</v>
      </c>
      <c r="E61" s="530" t="s">
        <v>101</v>
      </c>
      <c r="F61" s="665">
        <v>120</v>
      </c>
      <c r="G61" s="665">
        <v>21</v>
      </c>
      <c r="H61" s="665">
        <v>14</v>
      </c>
      <c r="I61" s="665">
        <v>59</v>
      </c>
      <c r="J61" s="665">
        <v>20</v>
      </c>
      <c r="K61" s="665">
        <v>30</v>
      </c>
      <c r="L61" s="665">
        <v>35</v>
      </c>
      <c r="M61" s="665">
        <v>30</v>
      </c>
      <c r="N61" s="665">
        <v>40</v>
      </c>
      <c r="O61" s="689">
        <v>12.04</v>
      </c>
      <c r="P61" s="690">
        <f>ROUND(O61*(1+$E$102),2)</f>
        <v>15.17</v>
      </c>
      <c r="Q61" s="691">
        <f>ROUND(SUM(F61:N61)*P61,2)</f>
        <v>5597.73</v>
      </c>
    </row>
    <row r="62" spans="1:22" ht="20.100000000000001" customHeight="1">
      <c r="A62" s="528"/>
      <c r="B62" s="527"/>
      <c r="C62" s="528"/>
      <c r="D62" s="531" t="s">
        <v>20</v>
      </c>
      <c r="E62" s="532">
        <f>A27</f>
        <v>3</v>
      </c>
      <c r="F62" s="663"/>
      <c r="G62" s="663"/>
      <c r="H62" s="663"/>
      <c r="I62" s="663"/>
      <c r="J62" s="663"/>
      <c r="K62" s="663"/>
      <c r="L62" s="663"/>
      <c r="M62" s="663"/>
      <c r="N62" s="663"/>
      <c r="O62" s="689"/>
      <c r="P62" s="690"/>
      <c r="Q62" s="692">
        <f>SUM(Q29:Q61)</f>
        <v>264406.96999999997</v>
      </c>
      <c r="R62" s="379"/>
      <c r="V62" s="722"/>
    </row>
    <row r="63" spans="1:22" ht="20.100000000000001" customHeight="1">
      <c r="A63" s="555"/>
      <c r="B63" s="554"/>
      <c r="C63" s="555"/>
      <c r="D63" s="557"/>
      <c r="E63" s="558"/>
      <c r="F63" s="667"/>
      <c r="G63" s="667"/>
      <c r="H63" s="667"/>
      <c r="I63" s="667"/>
      <c r="J63" s="667"/>
      <c r="K63" s="667"/>
      <c r="L63" s="667"/>
      <c r="M63" s="667"/>
      <c r="N63" s="667"/>
      <c r="O63" s="698"/>
      <c r="P63" s="690"/>
      <c r="Q63" s="693"/>
      <c r="R63" s="379"/>
    </row>
    <row r="64" spans="1:22" s="377" customFormat="1" ht="20.100000000000001" customHeight="1">
      <c r="A64" s="559">
        <v>4</v>
      </c>
      <c r="B64" s="560"/>
      <c r="C64" s="559"/>
      <c r="D64" s="561" t="s">
        <v>656</v>
      </c>
      <c r="E64" s="558"/>
      <c r="F64" s="668"/>
      <c r="G64" s="668"/>
      <c r="H64" s="668"/>
      <c r="I64" s="668"/>
      <c r="J64" s="668"/>
      <c r="K64" s="668"/>
      <c r="L64" s="668"/>
      <c r="M64" s="668"/>
      <c r="N64" s="668"/>
      <c r="O64" s="699"/>
      <c r="P64" s="690"/>
      <c r="Q64" s="692"/>
      <c r="R64" s="380"/>
    </row>
    <row r="65" spans="1:18" s="378" customFormat="1" ht="20.100000000000001" customHeight="1">
      <c r="A65" s="562" t="s">
        <v>22</v>
      </c>
      <c r="B65" s="563"/>
      <c r="C65" s="562"/>
      <c r="D65" s="564" t="s">
        <v>498</v>
      </c>
      <c r="E65" s="565"/>
      <c r="F65" s="669"/>
      <c r="G65" s="669"/>
      <c r="H65" s="669"/>
      <c r="I65" s="669"/>
      <c r="J65" s="669"/>
      <c r="K65" s="669"/>
      <c r="L65" s="669"/>
      <c r="M65" s="669"/>
      <c r="N65" s="669"/>
      <c r="O65" s="700"/>
      <c r="P65" s="690"/>
      <c r="Q65" s="701"/>
      <c r="R65" s="381"/>
    </row>
    <row r="66" spans="1:18" s="378" customFormat="1" ht="30" customHeight="1">
      <c r="A66" s="555" t="s">
        <v>282</v>
      </c>
      <c r="B66" s="554" t="s">
        <v>525</v>
      </c>
      <c r="C66" s="555" t="s">
        <v>6</v>
      </c>
      <c r="D66" s="556" t="s">
        <v>527</v>
      </c>
      <c r="E66" s="566"/>
      <c r="F66" s="667">
        <v>1</v>
      </c>
      <c r="G66" s="667"/>
      <c r="H66" s="667"/>
      <c r="I66" s="667">
        <v>1</v>
      </c>
      <c r="J66" s="667"/>
      <c r="K66" s="667">
        <v>1</v>
      </c>
      <c r="L66" s="667"/>
      <c r="M66" s="667"/>
      <c r="N66" s="667"/>
      <c r="O66" s="698">
        <v>1818.38</v>
      </c>
      <c r="P66" s="690">
        <f t="shared" ref="P66:P75" si="6">ROUND(O66*(1+$E$102),2)</f>
        <v>2291.15</v>
      </c>
      <c r="Q66" s="691">
        <f t="shared" ref="Q66:Q79" si="7">ROUND(SUM(F66:N66)*P66,2)</f>
        <v>6873.45</v>
      </c>
      <c r="R66" s="727"/>
    </row>
    <row r="67" spans="1:18" ht="49.95" customHeight="1">
      <c r="A67" s="555" t="s">
        <v>500</v>
      </c>
      <c r="B67" s="554">
        <v>100896</v>
      </c>
      <c r="C67" s="555" t="s">
        <v>14</v>
      </c>
      <c r="D67" s="556" t="s">
        <v>640</v>
      </c>
      <c r="E67" s="566" t="s">
        <v>95</v>
      </c>
      <c r="F67" s="670">
        <v>52</v>
      </c>
      <c r="G67" s="670"/>
      <c r="H67" s="670"/>
      <c r="I67" s="670"/>
      <c r="J67" s="670"/>
      <c r="K67" s="670"/>
      <c r="L67" s="670"/>
      <c r="M67" s="670"/>
      <c r="N67" s="670"/>
      <c r="O67" s="698">
        <v>36.56</v>
      </c>
      <c r="P67" s="690">
        <f t="shared" si="6"/>
        <v>46.07</v>
      </c>
      <c r="Q67" s="691">
        <f t="shared" si="7"/>
        <v>2395.64</v>
      </c>
      <c r="R67" s="727"/>
    </row>
    <row r="68" spans="1:18" ht="20.100000000000001" customHeight="1">
      <c r="A68" s="555" t="s">
        <v>501</v>
      </c>
      <c r="B68" s="554" t="s">
        <v>620</v>
      </c>
      <c r="C68" s="555" t="s">
        <v>6</v>
      </c>
      <c r="D68" s="556" t="s">
        <v>403</v>
      </c>
      <c r="E68" s="566" t="s">
        <v>95</v>
      </c>
      <c r="F68" s="670"/>
      <c r="G68" s="670"/>
      <c r="H68" s="670"/>
      <c r="I68" s="670">
        <v>46</v>
      </c>
      <c r="J68" s="670"/>
      <c r="K68" s="670">
        <v>46</v>
      </c>
      <c r="L68" s="670"/>
      <c r="M68" s="670"/>
      <c r="N68" s="670"/>
      <c r="O68" s="698">
        <v>84.39</v>
      </c>
      <c r="P68" s="690">
        <f t="shared" si="6"/>
        <v>106.33</v>
      </c>
      <c r="Q68" s="691">
        <f t="shared" si="7"/>
        <v>9782.36</v>
      </c>
      <c r="R68" s="726"/>
    </row>
    <row r="69" spans="1:18" ht="30" customHeight="1">
      <c r="A69" s="555" t="s">
        <v>502</v>
      </c>
      <c r="B69" s="554" t="s">
        <v>261</v>
      </c>
      <c r="C69" s="555" t="s">
        <v>14</v>
      </c>
      <c r="D69" s="556" t="s">
        <v>260</v>
      </c>
      <c r="E69" s="566" t="s">
        <v>86</v>
      </c>
      <c r="F69" s="670">
        <v>7.96</v>
      </c>
      <c r="G69" s="670"/>
      <c r="H69" s="670"/>
      <c r="I69" s="670">
        <v>7.65</v>
      </c>
      <c r="J69" s="670"/>
      <c r="K69" s="670">
        <v>7.65</v>
      </c>
      <c r="L69" s="670"/>
      <c r="M69" s="670"/>
      <c r="N69" s="670"/>
      <c r="O69" s="698">
        <v>180.3</v>
      </c>
      <c r="P69" s="690">
        <f t="shared" si="6"/>
        <v>227.18</v>
      </c>
      <c r="Q69" s="691">
        <f t="shared" si="7"/>
        <v>5284.21</v>
      </c>
      <c r="R69" s="726"/>
    </row>
    <row r="70" spans="1:18" ht="30" customHeight="1">
      <c r="A70" s="555" t="s">
        <v>503</v>
      </c>
      <c r="B70" s="554">
        <v>100576</v>
      </c>
      <c r="C70" s="555" t="s">
        <v>14</v>
      </c>
      <c r="D70" s="556" t="s">
        <v>641</v>
      </c>
      <c r="E70" s="566" t="s">
        <v>80</v>
      </c>
      <c r="F70" s="670">
        <v>11.75</v>
      </c>
      <c r="G70" s="670"/>
      <c r="H70" s="670"/>
      <c r="I70" s="670">
        <v>6.25</v>
      </c>
      <c r="J70" s="670"/>
      <c r="K70" s="670">
        <v>6.25</v>
      </c>
      <c r="L70" s="670"/>
      <c r="M70" s="670"/>
      <c r="N70" s="670"/>
      <c r="O70" s="698">
        <v>1.57</v>
      </c>
      <c r="P70" s="690">
        <f t="shared" si="6"/>
        <v>1.98</v>
      </c>
      <c r="Q70" s="691">
        <f t="shared" si="7"/>
        <v>48.02</v>
      </c>
      <c r="R70" s="726"/>
    </row>
    <row r="71" spans="1:18" ht="20.100000000000001" customHeight="1">
      <c r="A71" s="555" t="s">
        <v>504</v>
      </c>
      <c r="B71" s="554">
        <v>83682</v>
      </c>
      <c r="C71" s="555" t="s">
        <v>14</v>
      </c>
      <c r="D71" s="556" t="s">
        <v>642</v>
      </c>
      <c r="E71" s="566" t="s">
        <v>86</v>
      </c>
      <c r="F71" s="670">
        <v>1.1000000000000001</v>
      </c>
      <c r="G71" s="670"/>
      <c r="H71" s="670"/>
      <c r="I71" s="670">
        <v>0.5</v>
      </c>
      <c r="J71" s="670"/>
      <c r="K71" s="670">
        <v>0.5</v>
      </c>
      <c r="L71" s="670"/>
      <c r="M71" s="670"/>
      <c r="N71" s="670"/>
      <c r="O71" s="698">
        <v>103.67</v>
      </c>
      <c r="P71" s="690">
        <f t="shared" si="6"/>
        <v>130.62</v>
      </c>
      <c r="Q71" s="691">
        <f t="shared" si="7"/>
        <v>274.3</v>
      </c>
      <c r="R71" s="726"/>
    </row>
    <row r="72" spans="1:18" ht="30" customHeight="1">
      <c r="A72" s="555" t="s">
        <v>505</v>
      </c>
      <c r="B72" s="554">
        <v>96533</v>
      </c>
      <c r="C72" s="555" t="s">
        <v>14</v>
      </c>
      <c r="D72" s="556" t="s">
        <v>296</v>
      </c>
      <c r="E72" s="566" t="s">
        <v>80</v>
      </c>
      <c r="F72" s="670">
        <v>23.7</v>
      </c>
      <c r="G72" s="670"/>
      <c r="H72" s="670"/>
      <c r="I72" s="670">
        <v>7.6</v>
      </c>
      <c r="J72" s="670"/>
      <c r="K72" s="670">
        <v>5.2</v>
      </c>
      <c r="L72" s="670"/>
      <c r="M72" s="670"/>
      <c r="N72" s="670"/>
      <c r="O72" s="698">
        <v>68.349999999999994</v>
      </c>
      <c r="P72" s="690">
        <f t="shared" si="6"/>
        <v>86.12</v>
      </c>
      <c r="Q72" s="691">
        <f t="shared" si="7"/>
        <v>3143.38</v>
      </c>
      <c r="R72" s="726"/>
    </row>
    <row r="73" spans="1:18" ht="20.100000000000001" customHeight="1">
      <c r="A73" s="555" t="s">
        <v>506</v>
      </c>
      <c r="B73" s="554" t="s">
        <v>621</v>
      </c>
      <c r="C73" s="555" t="s">
        <v>6</v>
      </c>
      <c r="D73" s="556" t="s">
        <v>295</v>
      </c>
      <c r="E73" s="566" t="s">
        <v>294</v>
      </c>
      <c r="F73" s="670">
        <v>560</v>
      </c>
      <c r="G73" s="670"/>
      <c r="H73" s="670"/>
      <c r="I73" s="670">
        <v>423</v>
      </c>
      <c r="J73" s="670"/>
      <c r="K73" s="670">
        <v>352.5</v>
      </c>
      <c r="L73" s="670"/>
      <c r="M73" s="670"/>
      <c r="N73" s="670"/>
      <c r="O73" s="698">
        <v>6.24</v>
      </c>
      <c r="P73" s="690">
        <f t="shared" si="6"/>
        <v>7.86</v>
      </c>
      <c r="Q73" s="691">
        <f t="shared" si="7"/>
        <v>10497.03</v>
      </c>
      <c r="R73" s="726"/>
    </row>
    <row r="74" spans="1:18" ht="20.100000000000001" customHeight="1">
      <c r="A74" s="555" t="s">
        <v>507</v>
      </c>
      <c r="B74" s="554" t="s">
        <v>528</v>
      </c>
      <c r="C74" s="555" t="s">
        <v>6</v>
      </c>
      <c r="D74" s="556" t="s">
        <v>529</v>
      </c>
      <c r="E74" s="566" t="s">
        <v>86</v>
      </c>
      <c r="F74" s="670">
        <v>7</v>
      </c>
      <c r="G74" s="670"/>
      <c r="H74" s="670"/>
      <c r="I74" s="670">
        <v>4.5</v>
      </c>
      <c r="J74" s="670"/>
      <c r="K74" s="670">
        <v>3.75</v>
      </c>
      <c r="L74" s="670"/>
      <c r="M74" s="670"/>
      <c r="N74" s="670"/>
      <c r="O74" s="698">
        <v>288.39999999999998</v>
      </c>
      <c r="P74" s="690">
        <f t="shared" si="6"/>
        <v>363.38</v>
      </c>
      <c r="Q74" s="691">
        <f t="shared" si="7"/>
        <v>5541.55</v>
      </c>
      <c r="R74" s="726"/>
    </row>
    <row r="75" spans="1:18" ht="30" customHeight="1">
      <c r="A75" s="555" t="s">
        <v>508</v>
      </c>
      <c r="B75" s="554" t="s">
        <v>292</v>
      </c>
      <c r="C75" s="555" t="s">
        <v>14</v>
      </c>
      <c r="D75" s="556" t="s">
        <v>291</v>
      </c>
      <c r="E75" s="566" t="s">
        <v>80</v>
      </c>
      <c r="F75" s="670">
        <v>23.7</v>
      </c>
      <c r="G75" s="670"/>
      <c r="H75" s="670"/>
      <c r="I75" s="670">
        <f>I72</f>
        <v>7.6</v>
      </c>
      <c r="J75" s="670"/>
      <c r="K75" s="670">
        <v>5.2</v>
      </c>
      <c r="L75" s="670"/>
      <c r="M75" s="670"/>
      <c r="N75" s="670"/>
      <c r="O75" s="698">
        <v>9.7799999999999994</v>
      </c>
      <c r="P75" s="690">
        <f t="shared" si="6"/>
        <v>12.32</v>
      </c>
      <c r="Q75" s="691">
        <f t="shared" si="7"/>
        <v>449.68</v>
      </c>
      <c r="R75" s="726"/>
    </row>
    <row r="76" spans="1:18" ht="20.100000000000001" customHeight="1">
      <c r="A76" s="555" t="s">
        <v>526</v>
      </c>
      <c r="B76" s="554">
        <v>96995</v>
      </c>
      <c r="C76" s="555" t="s">
        <v>14</v>
      </c>
      <c r="D76" s="556" t="s">
        <v>289</v>
      </c>
      <c r="E76" s="566" t="s">
        <v>86</v>
      </c>
      <c r="F76" s="670">
        <v>3.23</v>
      </c>
      <c r="G76" s="670"/>
      <c r="H76" s="670"/>
      <c r="I76" s="670">
        <v>3.22</v>
      </c>
      <c r="J76" s="670"/>
      <c r="K76" s="670">
        <v>3.22</v>
      </c>
      <c r="L76" s="670"/>
      <c r="M76" s="670"/>
      <c r="N76" s="670"/>
      <c r="O76" s="698">
        <v>43.24</v>
      </c>
      <c r="P76" s="690">
        <f>ROUND(O76*(1+$E$102),2)</f>
        <v>54.48</v>
      </c>
      <c r="Q76" s="691">
        <f t="shared" si="7"/>
        <v>526.82000000000005</v>
      </c>
      <c r="R76" s="726"/>
    </row>
    <row r="77" spans="1:18" ht="20.100000000000001" customHeight="1">
      <c r="A77" s="555" t="s">
        <v>573</v>
      </c>
      <c r="B77" s="554">
        <v>72897</v>
      </c>
      <c r="C77" s="555" t="s">
        <v>14</v>
      </c>
      <c r="D77" s="556" t="s">
        <v>258</v>
      </c>
      <c r="E77" s="566" t="s">
        <v>86</v>
      </c>
      <c r="F77" s="670">
        <v>4.75</v>
      </c>
      <c r="G77" s="670"/>
      <c r="H77" s="670"/>
      <c r="I77" s="670">
        <v>4.43</v>
      </c>
      <c r="J77" s="670"/>
      <c r="K77" s="670">
        <v>4.43</v>
      </c>
      <c r="L77" s="670"/>
      <c r="M77" s="670"/>
      <c r="N77" s="670"/>
      <c r="O77" s="698">
        <v>22.28</v>
      </c>
      <c r="P77" s="690">
        <f>ROUND(O77*(1+$E$102),2)</f>
        <v>28.07</v>
      </c>
      <c r="Q77" s="691">
        <f t="shared" si="7"/>
        <v>382.03</v>
      </c>
      <c r="R77" s="726"/>
    </row>
    <row r="78" spans="1:18" s="432" customFormat="1" ht="30" customHeight="1">
      <c r="A78" s="567" t="s">
        <v>574</v>
      </c>
      <c r="B78" s="542">
        <v>97914</v>
      </c>
      <c r="C78" s="543" t="s">
        <v>14</v>
      </c>
      <c r="D78" s="544" t="s">
        <v>441</v>
      </c>
      <c r="E78" s="545" t="s">
        <v>92</v>
      </c>
      <c r="F78" s="665">
        <f>F77*7</f>
        <v>33.25</v>
      </c>
      <c r="G78" s="665"/>
      <c r="H78" s="665"/>
      <c r="I78" s="665">
        <f>I77*7</f>
        <v>31.009999999999998</v>
      </c>
      <c r="J78" s="665"/>
      <c r="K78" s="665">
        <v>31.01</v>
      </c>
      <c r="L78" s="665"/>
      <c r="M78" s="665"/>
      <c r="N78" s="665"/>
      <c r="O78" s="695">
        <v>1.24</v>
      </c>
      <c r="P78" s="690">
        <f>ROUND(O78*(1+$E$102),2)</f>
        <v>1.56</v>
      </c>
      <c r="Q78" s="696">
        <f t="shared" si="7"/>
        <v>148.62</v>
      </c>
      <c r="R78" s="726"/>
    </row>
    <row r="79" spans="1:18" s="432" customFormat="1" ht="19.95" customHeight="1">
      <c r="A79" s="567" t="s">
        <v>575</v>
      </c>
      <c r="B79" s="568" t="s">
        <v>622</v>
      </c>
      <c r="C79" s="567" t="s">
        <v>6</v>
      </c>
      <c r="D79" s="569" t="s">
        <v>415</v>
      </c>
      <c r="E79" s="570" t="s">
        <v>86</v>
      </c>
      <c r="F79" s="671"/>
      <c r="G79" s="671"/>
      <c r="H79" s="671"/>
      <c r="I79" s="671">
        <v>0.28000000000000003</v>
      </c>
      <c r="J79" s="671"/>
      <c r="K79" s="671">
        <v>0.28000000000000003</v>
      </c>
      <c r="L79" s="671"/>
      <c r="M79" s="671"/>
      <c r="N79" s="671"/>
      <c r="O79" s="695">
        <v>6608.07</v>
      </c>
      <c r="P79" s="690">
        <f>ROUND(O79*(1+$E$102),2)</f>
        <v>8326.14</v>
      </c>
      <c r="Q79" s="696">
        <f t="shared" si="7"/>
        <v>4662.6400000000003</v>
      </c>
      <c r="R79" s="726"/>
    </row>
    <row r="80" spans="1:18" s="378" customFormat="1" ht="20.100000000000001" customHeight="1">
      <c r="A80" s="562" t="s">
        <v>21</v>
      </c>
      <c r="B80" s="563"/>
      <c r="C80" s="562"/>
      <c r="D80" s="564" t="s">
        <v>499</v>
      </c>
      <c r="E80" s="571"/>
      <c r="F80" s="669"/>
      <c r="G80" s="669"/>
      <c r="H80" s="669"/>
      <c r="I80" s="669"/>
      <c r="J80" s="669"/>
      <c r="K80" s="669"/>
      <c r="L80" s="669"/>
      <c r="M80" s="669"/>
      <c r="N80" s="669"/>
      <c r="O80" s="695"/>
      <c r="P80" s="690"/>
      <c r="Q80" s="696"/>
      <c r="R80" s="728"/>
    </row>
    <row r="81" spans="1:22" s="425" customFormat="1" ht="30" customHeight="1">
      <c r="A81" s="567" t="s">
        <v>280</v>
      </c>
      <c r="B81" s="568" t="s">
        <v>286</v>
      </c>
      <c r="C81" s="567" t="s">
        <v>6</v>
      </c>
      <c r="D81" s="572" t="s">
        <v>285</v>
      </c>
      <c r="E81" s="573" t="s">
        <v>284</v>
      </c>
      <c r="F81" s="671">
        <v>1</v>
      </c>
      <c r="G81" s="671"/>
      <c r="H81" s="671"/>
      <c r="I81" s="671"/>
      <c r="J81" s="671"/>
      <c r="K81" s="671"/>
      <c r="L81" s="671"/>
      <c r="M81" s="671"/>
      <c r="N81" s="671"/>
      <c r="O81" s="702">
        <v>9648.94</v>
      </c>
      <c r="P81" s="690">
        <f>ROUND(O81*(1+$E$102),2)</f>
        <v>12157.63</v>
      </c>
      <c r="Q81" s="696">
        <f>ROUND(SUM(F81:N81)*P81,2)</f>
        <v>12157.63</v>
      </c>
    </row>
    <row r="82" spans="1:22" ht="80.099999999999994" customHeight="1">
      <c r="A82" s="567" t="s">
        <v>278</v>
      </c>
      <c r="B82" s="554"/>
      <c r="C82" s="555" t="s">
        <v>95</v>
      </c>
      <c r="D82" s="556" t="s">
        <v>454</v>
      </c>
      <c r="E82" s="566" t="s">
        <v>101</v>
      </c>
      <c r="F82" s="670"/>
      <c r="G82" s="670"/>
      <c r="H82" s="670"/>
      <c r="I82" s="670"/>
      <c r="J82" s="670"/>
      <c r="K82" s="670">
        <v>1</v>
      </c>
      <c r="L82" s="670"/>
      <c r="M82" s="670"/>
      <c r="N82" s="670"/>
      <c r="O82" s="698">
        <v>8767</v>
      </c>
      <c r="P82" s="690">
        <f>ROUND(O82*(1+$E$102),2)</f>
        <v>11046.39</v>
      </c>
      <c r="Q82" s="691">
        <f>ROUND(SUM(F82:N82)*P82,2)</f>
        <v>11046.39</v>
      </c>
    </row>
    <row r="83" spans="1:22" ht="80.099999999999994" customHeight="1">
      <c r="A83" s="567" t="s">
        <v>276</v>
      </c>
      <c r="B83" s="554"/>
      <c r="C83" s="555" t="s">
        <v>95</v>
      </c>
      <c r="D83" s="556" t="s">
        <v>416</v>
      </c>
      <c r="E83" s="566" t="s">
        <v>101</v>
      </c>
      <c r="F83" s="670"/>
      <c r="G83" s="670"/>
      <c r="H83" s="670"/>
      <c r="I83" s="670">
        <v>1</v>
      </c>
      <c r="J83" s="670"/>
      <c r="K83" s="670"/>
      <c r="L83" s="670"/>
      <c r="M83" s="670"/>
      <c r="N83" s="670"/>
      <c r="O83" s="698">
        <v>13600</v>
      </c>
      <c r="P83" s="690">
        <f>ROUND(O83*(1+$E$102),2)</f>
        <v>17135.95</v>
      </c>
      <c r="Q83" s="691">
        <f>ROUND(SUM(F83:N83)*P83,2)</f>
        <v>17135.95</v>
      </c>
    </row>
    <row r="84" spans="1:22" s="425" customFormat="1" ht="39.9" customHeight="1">
      <c r="A84" s="567" t="s">
        <v>581</v>
      </c>
      <c r="B84" s="568">
        <v>93287</v>
      </c>
      <c r="C84" s="567" t="s">
        <v>14</v>
      </c>
      <c r="D84" s="572" t="s">
        <v>577</v>
      </c>
      <c r="E84" s="573" t="s">
        <v>576</v>
      </c>
      <c r="F84" s="671"/>
      <c r="G84" s="671"/>
      <c r="H84" s="671"/>
      <c r="I84" s="671">
        <v>5</v>
      </c>
      <c r="J84" s="671"/>
      <c r="K84" s="671"/>
      <c r="L84" s="671"/>
      <c r="M84" s="671"/>
      <c r="N84" s="671"/>
      <c r="O84" s="702">
        <v>280.16000000000003</v>
      </c>
      <c r="P84" s="690">
        <f>ROUND(O84*(1+$E$102),2)</f>
        <v>353</v>
      </c>
      <c r="Q84" s="696">
        <f>ROUND(SUM(F84:N84)*P84,2)</f>
        <v>1765</v>
      </c>
    </row>
    <row r="85" spans="1:22" ht="20.100000000000001" customHeight="1">
      <c r="A85" s="555"/>
      <c r="B85" s="554"/>
      <c r="C85" s="555"/>
      <c r="D85" s="574"/>
      <c r="E85" s="566"/>
      <c r="F85" s="667"/>
      <c r="G85" s="667"/>
      <c r="H85" s="667"/>
      <c r="I85" s="667"/>
      <c r="J85" s="667"/>
      <c r="K85" s="667"/>
      <c r="L85" s="667"/>
      <c r="M85" s="667"/>
      <c r="N85" s="667"/>
      <c r="O85" s="698"/>
      <c r="P85" s="690"/>
      <c r="Q85" s="693"/>
    </row>
    <row r="86" spans="1:22" s="377" customFormat="1" ht="20.100000000000001" customHeight="1">
      <c r="A86" s="559">
        <v>5</v>
      </c>
      <c r="B86" s="560"/>
      <c r="C86" s="559"/>
      <c r="D86" s="561" t="s">
        <v>140</v>
      </c>
      <c r="E86" s="558"/>
      <c r="F86" s="668"/>
      <c r="G86" s="668"/>
      <c r="H86" s="668"/>
      <c r="I86" s="668"/>
      <c r="J86" s="668"/>
      <c r="K86" s="668"/>
      <c r="L86" s="668"/>
      <c r="M86" s="668"/>
      <c r="N86" s="668"/>
      <c r="O86" s="699"/>
      <c r="P86" s="690"/>
      <c r="Q86" s="692"/>
    </row>
    <row r="87" spans="1:22" ht="30" customHeight="1">
      <c r="A87" s="555" t="s">
        <v>351</v>
      </c>
      <c r="B87" s="554">
        <v>99855</v>
      </c>
      <c r="C87" s="555" t="s">
        <v>14</v>
      </c>
      <c r="D87" s="556" t="s">
        <v>632</v>
      </c>
      <c r="E87" s="566" t="s">
        <v>95</v>
      </c>
      <c r="F87" s="670"/>
      <c r="G87" s="670">
        <v>8</v>
      </c>
      <c r="H87" s="670"/>
      <c r="I87" s="670">
        <v>99.06</v>
      </c>
      <c r="J87" s="670"/>
      <c r="K87" s="670">
        <v>110</v>
      </c>
      <c r="L87" s="670"/>
      <c r="M87" s="670">
        <v>4.55</v>
      </c>
      <c r="N87" s="670">
        <v>44</v>
      </c>
      <c r="O87" s="698">
        <v>68.349999999999994</v>
      </c>
      <c r="P87" s="690">
        <f>ROUND(O87*(1+$E$102),2)</f>
        <v>86.12</v>
      </c>
      <c r="Q87" s="691">
        <f>ROUND(SUM(F87:N87)*P87,2)</f>
        <v>22874.33</v>
      </c>
      <c r="R87" s="743"/>
    </row>
    <row r="88" spans="1:22" ht="55.05" customHeight="1">
      <c r="A88" s="555" t="s">
        <v>350</v>
      </c>
      <c r="B88" s="554">
        <v>99839</v>
      </c>
      <c r="C88" s="555" t="s">
        <v>14</v>
      </c>
      <c r="D88" s="556" t="s">
        <v>643</v>
      </c>
      <c r="E88" s="566" t="s">
        <v>80</v>
      </c>
      <c r="F88" s="670"/>
      <c r="G88" s="670">
        <v>8.8000000000000007</v>
      </c>
      <c r="H88" s="670"/>
      <c r="I88" s="670">
        <v>109.66</v>
      </c>
      <c r="J88" s="670"/>
      <c r="K88" s="670">
        <v>60</v>
      </c>
      <c r="L88" s="670"/>
      <c r="M88" s="670">
        <v>8.8000000000000007</v>
      </c>
      <c r="N88" s="670">
        <v>22</v>
      </c>
      <c r="O88" s="698">
        <v>336.46</v>
      </c>
      <c r="P88" s="690">
        <f>ROUND(O88*(1+$E$102),2)</f>
        <v>423.94</v>
      </c>
      <c r="Q88" s="691">
        <f>ROUND(SUM(F88:N88)*P88,2)</f>
        <v>88713.68</v>
      </c>
      <c r="R88" s="743"/>
    </row>
    <row r="89" spans="1:22" s="377" customFormat="1" ht="20.100000000000001" customHeight="1">
      <c r="A89" s="559"/>
      <c r="B89" s="560"/>
      <c r="C89" s="559"/>
      <c r="D89" s="557" t="s">
        <v>20</v>
      </c>
      <c r="E89" s="558">
        <f>A86</f>
        <v>5</v>
      </c>
      <c r="F89" s="668"/>
      <c r="G89" s="668"/>
      <c r="H89" s="668"/>
      <c r="I89" s="668"/>
      <c r="J89" s="668"/>
      <c r="K89" s="668"/>
      <c r="L89" s="668"/>
      <c r="M89" s="668"/>
      <c r="N89" s="668"/>
      <c r="O89" s="699"/>
      <c r="P89" s="690"/>
      <c r="Q89" s="692">
        <f>SUM(Q66:Q88)</f>
        <v>203702.71</v>
      </c>
      <c r="V89" s="722"/>
    </row>
    <row r="90" spans="1:22" ht="20.100000000000001" customHeight="1">
      <c r="A90" s="555"/>
      <c r="B90" s="554"/>
      <c r="C90" s="555"/>
      <c r="D90" s="556"/>
      <c r="E90" s="566"/>
      <c r="F90" s="667"/>
      <c r="G90" s="667"/>
      <c r="H90" s="667"/>
      <c r="I90" s="667"/>
      <c r="J90" s="667"/>
      <c r="K90" s="667"/>
      <c r="L90" s="667"/>
      <c r="M90" s="667"/>
      <c r="N90" s="667"/>
      <c r="O90" s="698"/>
      <c r="P90" s="690"/>
      <c r="Q90" s="693"/>
    </row>
    <row r="91" spans="1:22" s="377" customFormat="1" ht="20.100000000000001" customHeight="1">
      <c r="A91" s="559">
        <v>6</v>
      </c>
      <c r="B91" s="560"/>
      <c r="C91" s="559"/>
      <c r="D91" s="561" t="s">
        <v>349</v>
      </c>
      <c r="E91" s="558"/>
      <c r="F91" s="668"/>
      <c r="G91" s="668"/>
      <c r="H91" s="668"/>
      <c r="I91" s="668"/>
      <c r="J91" s="668"/>
      <c r="K91" s="668"/>
      <c r="L91" s="668"/>
      <c r="M91" s="668"/>
      <c r="N91" s="668"/>
      <c r="O91" s="699"/>
      <c r="P91" s="690"/>
      <c r="Q91" s="692"/>
    </row>
    <row r="92" spans="1:22" ht="20.100000000000001" customHeight="1">
      <c r="A92" s="555" t="s">
        <v>348</v>
      </c>
      <c r="B92" s="554" t="s">
        <v>649</v>
      </c>
      <c r="C92" s="555" t="s">
        <v>9</v>
      </c>
      <c r="D92" s="556" t="s">
        <v>650</v>
      </c>
      <c r="E92" s="566" t="s">
        <v>101</v>
      </c>
      <c r="F92" s="670"/>
      <c r="G92" s="670"/>
      <c r="H92" s="670"/>
      <c r="I92" s="670">
        <v>1</v>
      </c>
      <c r="J92" s="670"/>
      <c r="K92" s="670"/>
      <c r="L92" s="670"/>
      <c r="M92" s="670"/>
      <c r="N92" s="670"/>
      <c r="O92" s="698">
        <v>1266.8</v>
      </c>
      <c r="P92" s="690">
        <f>ROUND(O92*(1+$E$102),2)</f>
        <v>1596.16</v>
      </c>
      <c r="Q92" s="691">
        <f>ROUND(SUM(F92:N92)*P92,2)</f>
        <v>1596.16</v>
      </c>
    </row>
    <row r="93" spans="1:22" ht="20.100000000000001" customHeight="1">
      <c r="A93" s="555" t="s">
        <v>345</v>
      </c>
      <c r="B93" s="554" t="s">
        <v>644</v>
      </c>
      <c r="C93" s="555" t="s">
        <v>6</v>
      </c>
      <c r="D93" s="556" t="s">
        <v>645</v>
      </c>
      <c r="E93" s="566" t="s">
        <v>95</v>
      </c>
      <c r="F93" s="670"/>
      <c r="G93" s="670"/>
      <c r="H93" s="670"/>
      <c r="I93" s="670">
        <v>65</v>
      </c>
      <c r="J93" s="670"/>
      <c r="K93" s="670"/>
      <c r="L93" s="670"/>
      <c r="M93" s="670"/>
      <c r="N93" s="670"/>
      <c r="O93" s="698">
        <v>50.39</v>
      </c>
      <c r="P93" s="690">
        <f>ROUND(O93*(1+$E$102),2)</f>
        <v>63.49</v>
      </c>
      <c r="Q93" s="691">
        <f>ROUND(SUM(F93:N93)*P93,2)</f>
        <v>4126.8500000000004</v>
      </c>
    </row>
    <row r="94" spans="1:22" ht="20.100000000000001" customHeight="1">
      <c r="A94" s="555" t="s">
        <v>342</v>
      </c>
      <c r="B94" s="554" t="s">
        <v>647</v>
      </c>
      <c r="C94" s="555" t="s">
        <v>6</v>
      </c>
      <c r="D94" s="556" t="s">
        <v>646</v>
      </c>
      <c r="E94" s="566" t="s">
        <v>95</v>
      </c>
      <c r="F94" s="670"/>
      <c r="G94" s="670"/>
      <c r="H94" s="670"/>
      <c r="I94" s="670">
        <v>25</v>
      </c>
      <c r="J94" s="670"/>
      <c r="K94" s="670"/>
      <c r="L94" s="670"/>
      <c r="M94" s="670"/>
      <c r="N94" s="670"/>
      <c r="O94" s="698">
        <v>68.540000000000006</v>
      </c>
      <c r="P94" s="690">
        <f>ROUND(O94*(1+$E$102),2)</f>
        <v>86.36</v>
      </c>
      <c r="Q94" s="691">
        <f>ROUND(SUM(F94:N94)*P94,2)</f>
        <v>2159</v>
      </c>
    </row>
    <row r="95" spans="1:22" ht="30" customHeight="1">
      <c r="A95" s="555" t="s">
        <v>339</v>
      </c>
      <c r="B95" s="554" t="s">
        <v>623</v>
      </c>
      <c r="C95" s="555" t="s">
        <v>6</v>
      </c>
      <c r="D95" s="556" t="s">
        <v>338</v>
      </c>
      <c r="E95" s="566" t="s">
        <v>101</v>
      </c>
      <c r="F95" s="670"/>
      <c r="G95" s="670"/>
      <c r="H95" s="670"/>
      <c r="I95" s="670">
        <v>1</v>
      </c>
      <c r="J95" s="670"/>
      <c r="K95" s="670"/>
      <c r="L95" s="670"/>
      <c r="M95" s="670"/>
      <c r="N95" s="670"/>
      <c r="O95" s="698">
        <v>45.78</v>
      </c>
      <c r="P95" s="690">
        <f>ROUND(O95*(1+$E$102),2)</f>
        <v>57.68</v>
      </c>
      <c r="Q95" s="691">
        <f>ROUND(SUM(F95:N95)*P95,2)</f>
        <v>57.68</v>
      </c>
    </row>
    <row r="96" spans="1:22" s="377" customFormat="1" ht="20.100000000000001" customHeight="1">
      <c r="A96" s="559"/>
      <c r="B96" s="560"/>
      <c r="C96" s="559"/>
      <c r="D96" s="557" t="s">
        <v>20</v>
      </c>
      <c r="E96" s="558">
        <f>A91</f>
        <v>6</v>
      </c>
      <c r="F96" s="668"/>
      <c r="G96" s="668"/>
      <c r="H96" s="668"/>
      <c r="I96" s="668"/>
      <c r="J96" s="668"/>
      <c r="K96" s="668"/>
      <c r="L96" s="668"/>
      <c r="M96" s="668"/>
      <c r="N96" s="668"/>
      <c r="O96" s="699"/>
      <c r="P96" s="690"/>
      <c r="Q96" s="692">
        <f>SUM(Q92:Q95)</f>
        <v>7939.6900000000005</v>
      </c>
      <c r="V96" s="722"/>
    </row>
    <row r="97" spans="1:22" ht="20.100000000000001" customHeight="1">
      <c r="A97" s="555"/>
      <c r="B97" s="554"/>
      <c r="C97" s="555"/>
      <c r="D97" s="574"/>
      <c r="E97" s="566"/>
      <c r="F97" s="667"/>
      <c r="G97" s="667"/>
      <c r="H97" s="667"/>
      <c r="I97" s="667"/>
      <c r="J97" s="667"/>
      <c r="K97" s="667"/>
      <c r="L97" s="667"/>
      <c r="M97" s="667"/>
      <c r="N97" s="667"/>
      <c r="O97" s="698"/>
      <c r="P97" s="690"/>
      <c r="Q97" s="693"/>
    </row>
    <row r="98" spans="1:22" s="377" customFormat="1" ht="20.100000000000001" customHeight="1">
      <c r="A98" s="559">
        <v>7</v>
      </c>
      <c r="B98" s="560"/>
      <c r="C98" s="559"/>
      <c r="D98" s="561" t="s">
        <v>379</v>
      </c>
      <c r="E98" s="558"/>
      <c r="F98" s="668"/>
      <c r="G98" s="668"/>
      <c r="H98" s="668"/>
      <c r="I98" s="668"/>
      <c r="J98" s="668"/>
      <c r="K98" s="668"/>
      <c r="L98" s="668"/>
      <c r="M98" s="668"/>
      <c r="N98" s="668"/>
      <c r="O98" s="699"/>
      <c r="P98" s="690"/>
      <c r="Q98" s="692"/>
    </row>
    <row r="99" spans="1:22" ht="39.9" customHeight="1">
      <c r="A99" s="555" t="s">
        <v>509</v>
      </c>
      <c r="B99" s="554">
        <v>94992</v>
      </c>
      <c r="C99" s="555" t="s">
        <v>14</v>
      </c>
      <c r="D99" s="556" t="s">
        <v>572</v>
      </c>
      <c r="E99" s="566" t="s">
        <v>80</v>
      </c>
      <c r="F99" s="670"/>
      <c r="G99" s="670"/>
      <c r="H99" s="670"/>
      <c r="I99" s="670">
        <v>7.83</v>
      </c>
      <c r="J99" s="670"/>
      <c r="K99" s="670"/>
      <c r="L99" s="670"/>
      <c r="M99" s="670"/>
      <c r="N99" s="670"/>
      <c r="O99" s="698">
        <v>54.39</v>
      </c>
      <c r="P99" s="690">
        <f>ROUND(O99*(1+$E$102),2)</f>
        <v>68.53</v>
      </c>
      <c r="Q99" s="691">
        <f>ROUND(SUM(F99:N99)*P99,2)</f>
        <v>536.59</v>
      </c>
    </row>
    <row r="100" spans="1:22" s="377" customFormat="1" ht="20.100000000000001" customHeight="1">
      <c r="A100" s="559"/>
      <c r="B100" s="560"/>
      <c r="C100" s="559"/>
      <c r="D100" s="557" t="s">
        <v>20</v>
      </c>
      <c r="E100" s="558">
        <f>A98</f>
        <v>7</v>
      </c>
      <c r="F100" s="668"/>
      <c r="G100" s="668"/>
      <c r="H100" s="668"/>
      <c r="I100" s="668"/>
      <c r="J100" s="668"/>
      <c r="K100" s="668"/>
      <c r="L100" s="668"/>
      <c r="M100" s="668"/>
      <c r="N100" s="668"/>
      <c r="O100" s="699"/>
      <c r="P100" s="689"/>
      <c r="Q100" s="692">
        <f>SUM(Q99:Q99)</f>
        <v>536.59</v>
      </c>
      <c r="V100" s="722"/>
    </row>
    <row r="101" spans="1:22" ht="20.100000000000001" customHeight="1" thickBot="1">
      <c r="A101" s="555"/>
      <c r="B101" s="554"/>
      <c r="C101" s="555"/>
      <c r="D101" s="574"/>
      <c r="E101" s="566"/>
      <c r="F101" s="672"/>
      <c r="G101" s="672"/>
      <c r="H101" s="672"/>
      <c r="I101" s="672"/>
      <c r="J101" s="672"/>
      <c r="K101" s="672"/>
      <c r="L101" s="672"/>
      <c r="M101" s="672"/>
      <c r="N101" s="672"/>
      <c r="O101" s="698"/>
      <c r="P101" s="689"/>
      <c r="Q101" s="693"/>
    </row>
    <row r="102" spans="1:22" ht="20.100000000000001" customHeight="1" thickBot="1">
      <c r="A102" s="575"/>
      <c r="B102" s="576"/>
      <c r="C102" s="575"/>
      <c r="D102" s="577" t="s">
        <v>18</v>
      </c>
      <c r="E102" s="578">
        <f>E122</f>
        <v>0.25999634440067521</v>
      </c>
      <c r="F102" s="737">
        <f t="shared" ref="F102:N102" si="8">ROUND(SUMPRODUCT((F13:F99)*($P$13:$P$99)),2)</f>
        <v>83251.97</v>
      </c>
      <c r="G102" s="737">
        <f t="shared" si="8"/>
        <v>44020.87</v>
      </c>
      <c r="H102" s="737">
        <f t="shared" si="8"/>
        <v>44120.44</v>
      </c>
      <c r="I102" s="737">
        <f>ROUND(SUMPRODUCT((I13:I99)*($P$13:$P$99)),2)-0.01</f>
        <v>179210.66</v>
      </c>
      <c r="J102" s="737">
        <f t="shared" si="8"/>
        <v>5752.72</v>
      </c>
      <c r="K102" s="737">
        <f t="shared" si="8"/>
        <v>100513.86</v>
      </c>
      <c r="L102" s="737">
        <f t="shared" si="8"/>
        <v>6306.27</v>
      </c>
      <c r="M102" s="737">
        <f t="shared" si="8"/>
        <v>41416.1</v>
      </c>
      <c r="N102" s="737">
        <f t="shared" si="8"/>
        <v>19942.27</v>
      </c>
      <c r="O102" s="703"/>
      <c r="P102" s="703"/>
      <c r="Q102" s="704">
        <f>SUM(Q13:Q101)/2</f>
        <v>524535.16</v>
      </c>
      <c r="R102" s="716"/>
      <c r="U102" s="716"/>
      <c r="V102" s="723"/>
    </row>
    <row r="103" spans="1:22">
      <c r="A103" s="579"/>
      <c r="B103" s="580"/>
      <c r="C103" s="579"/>
      <c r="D103" s="581"/>
      <c r="E103" s="582"/>
      <c r="F103" s="673"/>
      <c r="G103" s="673"/>
      <c r="H103" s="673"/>
      <c r="I103" s="673"/>
      <c r="J103" s="673"/>
      <c r="K103" s="673"/>
      <c r="L103" s="673"/>
      <c r="M103" s="673"/>
      <c r="N103" s="673"/>
      <c r="O103" s="705"/>
      <c r="P103" s="705"/>
      <c r="Q103" s="706"/>
      <c r="R103" s="741"/>
    </row>
    <row r="104" spans="1:22">
      <c r="A104" s="583"/>
      <c r="B104" s="584"/>
      <c r="C104" s="585" t="s">
        <v>17</v>
      </c>
      <c r="D104" s="586" t="s">
        <v>16</v>
      </c>
      <c r="E104" s="586" t="s">
        <v>15</v>
      </c>
      <c r="F104" s="674"/>
      <c r="G104" s="674"/>
      <c r="H104" s="674"/>
      <c r="I104" s="674"/>
      <c r="J104" s="674"/>
      <c r="K104" s="674"/>
      <c r="L104" s="674"/>
      <c r="M104" s="674"/>
      <c r="N104" s="674"/>
      <c r="O104" s="587"/>
      <c r="P104" s="587"/>
      <c r="Q104" s="707"/>
      <c r="U104" s="721"/>
    </row>
    <row r="105" spans="1:22" ht="26.4">
      <c r="A105" s="583"/>
      <c r="B105" s="584"/>
      <c r="C105" s="734" t="s">
        <v>14</v>
      </c>
      <c r="D105" s="731" t="s">
        <v>13</v>
      </c>
      <c r="E105" s="732">
        <v>43891</v>
      </c>
      <c r="F105" s="589"/>
      <c r="G105" s="589"/>
      <c r="H105" s="589"/>
      <c r="J105" s="589"/>
      <c r="K105" s="589"/>
      <c r="L105" s="589"/>
      <c r="M105" s="589"/>
      <c r="N105" s="589"/>
      <c r="O105" s="708"/>
      <c r="P105" s="708"/>
      <c r="Q105" s="709"/>
      <c r="R105" s="740"/>
      <c r="U105" s="724"/>
    </row>
    <row r="106" spans="1:22">
      <c r="A106" s="583"/>
      <c r="B106" s="584"/>
      <c r="C106" s="734" t="s">
        <v>9</v>
      </c>
      <c r="D106" s="588" t="s">
        <v>8</v>
      </c>
      <c r="E106" s="733">
        <v>43647</v>
      </c>
      <c r="F106" s="590"/>
      <c r="G106" s="590"/>
      <c r="H106" s="590"/>
      <c r="J106" s="590"/>
      <c r="K106" s="590"/>
      <c r="L106" s="590"/>
      <c r="M106" s="590"/>
      <c r="N106" s="590"/>
      <c r="O106" s="638"/>
      <c r="P106" s="638"/>
      <c r="Q106" s="638"/>
    </row>
    <row r="107" spans="1:22">
      <c r="A107" s="583"/>
      <c r="B107" s="584"/>
      <c r="C107" s="735" t="s">
        <v>6</v>
      </c>
      <c r="D107" s="591" t="s">
        <v>5</v>
      </c>
      <c r="E107" s="732">
        <v>43891</v>
      </c>
      <c r="F107" s="748"/>
      <c r="G107" s="748"/>
      <c r="H107" s="748"/>
      <c r="I107" s="748"/>
      <c r="J107" s="748"/>
      <c r="K107" s="748"/>
      <c r="L107" s="748"/>
      <c r="M107" s="748"/>
      <c r="N107" s="748"/>
      <c r="O107" s="748"/>
      <c r="P107" s="749"/>
      <c r="Q107" s="749"/>
    </row>
    <row r="108" spans="1:22">
      <c r="A108" s="583"/>
      <c r="B108" s="584"/>
      <c r="C108" s="735" t="s">
        <v>556</v>
      </c>
      <c r="D108" s="591" t="s">
        <v>557</v>
      </c>
      <c r="E108" s="732">
        <v>44166</v>
      </c>
      <c r="F108" s="748"/>
      <c r="G108" s="748"/>
      <c r="H108" s="748"/>
      <c r="I108" s="748"/>
      <c r="J108" s="748"/>
      <c r="K108" s="748"/>
      <c r="L108" s="748"/>
      <c r="M108" s="748"/>
      <c r="N108" s="748"/>
      <c r="O108" s="748"/>
      <c r="P108" s="749"/>
      <c r="Q108" s="749"/>
    </row>
    <row r="109" spans="1:22">
      <c r="A109" s="583"/>
      <c r="B109" s="584"/>
      <c r="C109" s="592"/>
      <c r="D109" s="593"/>
      <c r="E109" s="594"/>
      <c r="F109" s="675"/>
      <c r="G109" s="675"/>
      <c r="H109" s="675"/>
      <c r="I109" s="675"/>
      <c r="J109" s="675"/>
      <c r="K109" s="675"/>
      <c r="L109" s="675"/>
      <c r="M109" s="675"/>
      <c r="N109" s="675"/>
      <c r="O109" s="675"/>
      <c r="P109" s="675"/>
      <c r="Q109" s="675"/>
    </row>
    <row r="110" spans="1:22">
      <c r="A110" s="596"/>
      <c r="B110" s="597"/>
      <c r="C110" s="592"/>
      <c r="D110" s="598"/>
      <c r="E110" s="594"/>
      <c r="F110" s="676"/>
      <c r="G110" s="676"/>
      <c r="H110" s="676"/>
      <c r="I110" s="676"/>
      <c r="J110" s="676"/>
      <c r="K110" s="676"/>
      <c r="L110" s="676"/>
      <c r="M110" s="676"/>
      <c r="N110" s="676"/>
      <c r="O110" s="676"/>
      <c r="P110" s="676"/>
      <c r="Q110" s="710"/>
    </row>
    <row r="111" spans="1:22" ht="15.75" customHeight="1">
      <c r="A111" s="596"/>
      <c r="B111" s="600"/>
      <c r="C111" s="595"/>
      <c r="D111" s="601" t="s">
        <v>4</v>
      </c>
      <c r="E111" s="601"/>
      <c r="F111" s="602"/>
      <c r="G111" s="602"/>
      <c r="H111" s="602"/>
      <c r="I111" s="602"/>
      <c r="J111" s="602"/>
      <c r="K111" s="602"/>
      <c r="L111" s="602"/>
      <c r="M111" s="602"/>
      <c r="N111" s="602"/>
      <c r="O111" s="602"/>
      <c r="P111" s="602"/>
      <c r="Q111" s="711"/>
    </row>
    <row r="112" spans="1:22">
      <c r="A112" s="596"/>
      <c r="B112" s="600"/>
      <c r="C112" s="595"/>
      <c r="D112" s="603" t="s">
        <v>605</v>
      </c>
      <c r="E112" s="604">
        <v>4.4999999999999998E-2</v>
      </c>
      <c r="F112" s="605"/>
      <c r="G112" s="605"/>
      <c r="H112" s="605"/>
      <c r="I112" s="605"/>
      <c r="J112" s="605"/>
      <c r="K112" s="605"/>
      <c r="L112" s="605"/>
      <c r="M112" s="605"/>
      <c r="N112" s="605"/>
      <c r="O112" s="606"/>
      <c r="P112" s="606"/>
      <c r="Q112" s="711"/>
    </row>
    <row r="113" spans="1:17">
      <c r="A113" s="596"/>
      <c r="B113" s="600"/>
      <c r="C113" s="595"/>
      <c r="D113" s="603" t="s">
        <v>606</v>
      </c>
      <c r="E113" s="604">
        <v>5.0000000000000001E-3</v>
      </c>
      <c r="F113" s="605"/>
      <c r="G113" s="605"/>
      <c r="H113" s="605"/>
      <c r="I113" s="605"/>
      <c r="J113" s="605"/>
      <c r="K113" s="605"/>
      <c r="L113" s="605"/>
      <c r="M113" s="605"/>
      <c r="N113" s="605"/>
      <c r="O113" s="606"/>
      <c r="P113" s="606"/>
      <c r="Q113" s="711"/>
    </row>
    <row r="114" spans="1:17">
      <c r="A114" s="596"/>
      <c r="B114" s="600"/>
      <c r="C114" s="595"/>
      <c r="D114" s="603" t="s">
        <v>607</v>
      </c>
      <c r="E114" s="604">
        <v>1.4E-2</v>
      </c>
      <c r="F114" s="605"/>
      <c r="G114" s="605"/>
      <c r="H114" s="605"/>
      <c r="I114" s="605"/>
      <c r="J114" s="605"/>
      <c r="K114" s="605"/>
      <c r="L114" s="605"/>
      <c r="M114" s="605"/>
      <c r="N114" s="605"/>
      <c r="O114" s="606"/>
      <c r="P114" s="606"/>
      <c r="Q114" s="711"/>
    </row>
    <row r="115" spans="1:17">
      <c r="A115" s="596"/>
      <c r="B115" s="600"/>
      <c r="C115" s="595"/>
      <c r="D115" s="603" t="s">
        <v>608</v>
      </c>
      <c r="E115" s="604">
        <v>1.17E-2</v>
      </c>
      <c r="F115" s="605"/>
      <c r="G115" s="605"/>
      <c r="H115" s="605"/>
      <c r="I115" s="605"/>
      <c r="J115" s="605"/>
      <c r="K115" s="605"/>
      <c r="L115" s="605"/>
      <c r="M115" s="605"/>
      <c r="N115" s="605"/>
      <c r="O115" s="606"/>
      <c r="P115" s="606"/>
      <c r="Q115" s="711"/>
    </row>
    <row r="116" spans="1:17">
      <c r="A116" s="596"/>
      <c r="B116" s="600"/>
      <c r="C116" s="595"/>
      <c r="D116" s="603" t="s">
        <v>609</v>
      </c>
      <c r="E116" s="604">
        <v>0.04</v>
      </c>
      <c r="F116" s="605"/>
      <c r="G116" s="605"/>
      <c r="H116" s="605"/>
      <c r="I116" s="605"/>
      <c r="J116" s="605"/>
      <c r="K116" s="605"/>
      <c r="L116" s="605"/>
      <c r="M116" s="605"/>
      <c r="N116" s="605"/>
      <c r="O116" s="606"/>
      <c r="P116" s="606"/>
      <c r="Q116" s="711"/>
    </row>
    <row r="117" spans="1:17">
      <c r="A117" s="596"/>
      <c r="B117" s="600"/>
      <c r="C117" s="595"/>
      <c r="D117" s="603" t="s">
        <v>610</v>
      </c>
      <c r="E117" s="604">
        <v>3.6499999999999998E-2</v>
      </c>
      <c r="F117" s="677"/>
      <c r="G117" s="677"/>
      <c r="H117" s="677"/>
      <c r="I117" s="677"/>
      <c r="J117" s="677"/>
      <c r="K117" s="677"/>
      <c r="L117" s="677"/>
      <c r="M117" s="677"/>
      <c r="N117" s="677"/>
      <c r="O117" s="606"/>
      <c r="P117" s="606"/>
      <c r="Q117" s="711"/>
    </row>
    <row r="118" spans="1:17">
      <c r="A118" s="596"/>
      <c r="B118" s="600"/>
      <c r="C118" s="595"/>
      <c r="D118" s="603" t="s">
        <v>611</v>
      </c>
      <c r="E118" s="604">
        <v>0.03</v>
      </c>
      <c r="F118" s="677"/>
      <c r="G118" s="677"/>
      <c r="H118" s="677"/>
      <c r="I118" s="677"/>
      <c r="J118" s="677"/>
      <c r="K118" s="677"/>
      <c r="L118" s="677"/>
      <c r="M118" s="677"/>
      <c r="N118" s="677"/>
      <c r="O118" s="606"/>
      <c r="P118" s="606"/>
      <c r="Q118" s="711"/>
    </row>
    <row r="119" spans="1:17">
      <c r="A119" s="596"/>
      <c r="B119" s="600"/>
      <c r="C119" s="595"/>
      <c r="D119" s="607" t="s">
        <v>3</v>
      </c>
      <c r="E119" s="604">
        <v>4.4999999999999998E-2</v>
      </c>
      <c r="F119" s="678"/>
      <c r="G119" s="678"/>
      <c r="H119" s="678"/>
      <c r="I119" s="678"/>
      <c r="J119" s="678"/>
      <c r="K119" s="678"/>
      <c r="L119" s="678"/>
      <c r="M119" s="678"/>
      <c r="N119" s="678"/>
      <c r="O119" s="606"/>
      <c r="P119" s="606"/>
      <c r="Q119" s="711"/>
    </row>
    <row r="120" spans="1:17">
      <c r="A120" s="596"/>
      <c r="B120" s="600"/>
      <c r="C120" s="608"/>
      <c r="D120" s="609"/>
      <c r="E120" s="610"/>
      <c r="F120" s="611"/>
      <c r="G120" s="611"/>
      <c r="H120" s="611"/>
      <c r="I120" s="611"/>
      <c r="J120" s="611"/>
      <c r="K120" s="611"/>
      <c r="L120" s="611"/>
      <c r="M120" s="611"/>
      <c r="N120" s="611"/>
      <c r="O120" s="611"/>
      <c r="P120" s="611"/>
      <c r="Q120" s="711"/>
    </row>
    <row r="121" spans="1:17" ht="15.6">
      <c r="A121" s="596"/>
      <c r="B121" s="600"/>
      <c r="C121" s="608"/>
      <c r="D121" s="612" t="s">
        <v>2</v>
      </c>
      <c r="E121" s="613">
        <v>0.251</v>
      </c>
      <c r="F121" s="679"/>
      <c r="G121" s="679"/>
      <c r="H121" s="679"/>
      <c r="I121" s="679"/>
      <c r="J121" s="679"/>
      <c r="K121" s="679"/>
      <c r="L121" s="679"/>
      <c r="M121" s="679"/>
      <c r="N121" s="679"/>
      <c r="O121" s="614"/>
      <c r="P121" s="614"/>
      <c r="Q121" s="711"/>
    </row>
    <row r="122" spans="1:17" ht="15.6">
      <c r="A122" s="596"/>
      <c r="B122" s="615"/>
      <c r="C122" s="616"/>
      <c r="D122" s="617" t="s">
        <v>1</v>
      </c>
      <c r="E122" s="618">
        <f>((1+E112+E113+E114)*(1+E115)*(1+E116))/(1-E117-E118-E119)-1</f>
        <v>0.25999634440067521</v>
      </c>
      <c r="F122" s="680"/>
      <c r="G122" s="680"/>
      <c r="H122" s="680"/>
      <c r="I122" s="680"/>
      <c r="J122" s="680"/>
      <c r="K122" s="680"/>
      <c r="L122" s="680"/>
      <c r="M122" s="680"/>
      <c r="N122" s="680"/>
      <c r="O122" s="619"/>
      <c r="P122" s="619"/>
      <c r="Q122" s="711"/>
    </row>
    <row r="123" spans="1:17" ht="15.6">
      <c r="A123" s="620"/>
      <c r="B123" s="615"/>
      <c r="C123" s="616"/>
      <c r="D123" s="744"/>
      <c r="E123" s="744"/>
      <c r="F123" s="680"/>
      <c r="G123" s="680"/>
      <c r="H123" s="680"/>
      <c r="I123" s="680"/>
      <c r="J123" s="680"/>
      <c r="K123" s="680"/>
      <c r="L123" s="680"/>
      <c r="M123" s="680"/>
      <c r="N123" s="680"/>
      <c r="O123" s="680"/>
      <c r="P123" s="680"/>
      <c r="Q123" s="619"/>
    </row>
    <row r="124" spans="1:17" ht="15.6">
      <c r="A124" s="620"/>
      <c r="B124" s="615"/>
      <c r="C124" s="616"/>
      <c r="D124" s="621"/>
      <c r="E124" s="621"/>
      <c r="F124" s="680"/>
      <c r="G124" s="680"/>
      <c r="H124" s="680"/>
      <c r="I124" s="680"/>
      <c r="J124" s="680"/>
      <c r="K124" s="680"/>
      <c r="L124" s="680"/>
      <c r="M124" s="680"/>
      <c r="N124" s="680"/>
      <c r="O124" s="680"/>
      <c r="P124" s="680"/>
      <c r="Q124" s="619"/>
    </row>
    <row r="125" spans="1:17" ht="15.6">
      <c r="A125" s="596"/>
      <c r="B125" s="622"/>
      <c r="C125" s="623"/>
      <c r="D125" s="624"/>
      <c r="E125" s="599"/>
      <c r="F125" s="680"/>
      <c r="G125" s="680"/>
      <c r="H125" s="680"/>
      <c r="I125" s="680"/>
      <c r="J125" s="680"/>
      <c r="K125" s="680"/>
      <c r="L125" s="680"/>
      <c r="M125" s="680"/>
      <c r="N125" s="680"/>
      <c r="O125" s="619"/>
      <c r="P125" s="619"/>
      <c r="Q125" s="711"/>
    </row>
    <row r="126" spans="1:17" ht="15.6">
      <c r="A126" s="596"/>
      <c r="B126" s="745"/>
      <c r="C126" s="745"/>
      <c r="D126" s="745"/>
      <c r="E126" s="599"/>
      <c r="F126" s="680"/>
      <c r="G126" s="680"/>
      <c r="H126" s="680"/>
      <c r="I126" s="680"/>
      <c r="J126" s="680"/>
      <c r="K126" s="680"/>
      <c r="L126" s="680"/>
      <c r="M126" s="680"/>
      <c r="N126" s="680"/>
      <c r="O126" s="619"/>
      <c r="P126" s="619"/>
      <c r="Q126" s="711"/>
    </row>
    <row r="127" spans="1:17" ht="15.6">
      <c r="A127" s="596"/>
      <c r="B127" s="745"/>
      <c r="C127" s="745"/>
      <c r="D127" s="745"/>
      <c r="E127" s="625"/>
      <c r="F127" s="680"/>
      <c r="G127" s="680"/>
      <c r="H127" s="680"/>
      <c r="I127" s="680"/>
      <c r="J127" s="680"/>
      <c r="K127" s="680"/>
      <c r="L127" s="680"/>
      <c r="M127" s="680"/>
      <c r="N127" s="680"/>
      <c r="O127" s="619"/>
      <c r="P127" s="619"/>
      <c r="Q127" s="711"/>
    </row>
    <row r="128" spans="1:17" ht="15.6">
      <c r="A128" s="596"/>
      <c r="B128" s="745"/>
      <c r="C128" s="745"/>
      <c r="D128" s="745"/>
      <c r="E128" s="626"/>
      <c r="F128" s="680"/>
      <c r="G128" s="680"/>
      <c r="H128" s="680"/>
      <c r="I128" s="680"/>
      <c r="J128" s="680"/>
      <c r="K128" s="680"/>
      <c r="L128" s="680"/>
      <c r="M128" s="680"/>
      <c r="N128" s="680"/>
      <c r="O128" s="619"/>
      <c r="P128" s="619"/>
      <c r="Q128" s="711"/>
    </row>
    <row r="129" spans="1:17">
      <c r="A129" s="596"/>
      <c r="B129" s="622"/>
      <c r="C129" s="623"/>
      <c r="D129" s="624"/>
      <c r="E129" s="599"/>
      <c r="F129" s="676"/>
      <c r="G129" s="676"/>
      <c r="H129" s="676"/>
      <c r="I129" s="676"/>
      <c r="J129" s="676"/>
      <c r="K129" s="676"/>
      <c r="L129" s="676"/>
      <c r="M129" s="676"/>
      <c r="N129" s="676"/>
      <c r="O129" s="710"/>
      <c r="P129" s="710"/>
      <c r="Q129" s="711"/>
    </row>
    <row r="130" spans="1:17" ht="15" customHeight="1">
      <c r="A130" s="596"/>
      <c r="B130" s="627"/>
      <c r="C130" s="627"/>
      <c r="D130" s="627"/>
      <c r="E130" s="599"/>
      <c r="F130" s="676"/>
      <c r="G130" s="676"/>
      <c r="H130" s="676"/>
      <c r="I130" s="676"/>
      <c r="J130" s="676"/>
      <c r="K130" s="676"/>
      <c r="L130" s="676"/>
      <c r="M130" s="676"/>
      <c r="N130" s="676"/>
      <c r="O130" s="710"/>
      <c r="P130" s="710"/>
      <c r="Q130" s="711"/>
    </row>
    <row r="131" spans="1:17">
      <c r="A131" s="596"/>
      <c r="B131" s="627"/>
      <c r="C131" s="627"/>
      <c r="D131" s="627"/>
      <c r="E131" s="625"/>
      <c r="F131" s="625"/>
      <c r="G131" s="625"/>
      <c r="H131" s="625"/>
      <c r="I131" s="625"/>
      <c r="J131" s="625"/>
      <c r="K131" s="625"/>
      <c r="L131" s="625"/>
      <c r="M131" s="625"/>
      <c r="N131" s="625"/>
      <c r="O131" s="710"/>
      <c r="P131" s="710"/>
      <c r="Q131" s="711"/>
    </row>
    <row r="132" spans="1:17">
      <c r="A132" s="596"/>
      <c r="B132" s="627"/>
      <c r="C132" s="627"/>
      <c r="D132" s="627"/>
      <c r="E132" s="626"/>
      <c r="F132" s="611"/>
      <c r="G132" s="611"/>
      <c r="H132" s="611"/>
      <c r="I132" s="611"/>
      <c r="J132" s="611"/>
      <c r="K132" s="611"/>
      <c r="L132" s="611"/>
      <c r="M132" s="611"/>
      <c r="N132" s="611"/>
      <c r="O132" s="710"/>
      <c r="P132" s="710"/>
      <c r="Q132" s="711"/>
    </row>
    <row r="133" spans="1:17">
      <c r="A133" s="596"/>
      <c r="B133" s="627"/>
      <c r="C133" s="627"/>
      <c r="D133" s="627"/>
      <c r="E133" s="628"/>
      <c r="F133" s="681"/>
      <c r="G133" s="681"/>
      <c r="H133" s="681"/>
      <c r="I133" s="681"/>
      <c r="J133" s="681"/>
      <c r="K133" s="681"/>
      <c r="L133" s="681"/>
      <c r="M133" s="681"/>
      <c r="N133" s="681"/>
      <c r="O133" s="710"/>
      <c r="P133" s="710"/>
      <c r="Q133" s="711"/>
    </row>
    <row r="134" spans="1:17">
      <c r="A134" s="596"/>
      <c r="B134" s="627"/>
      <c r="C134" s="627"/>
      <c r="D134" s="627"/>
      <c r="E134" s="628"/>
      <c r="F134" s="681"/>
      <c r="G134" s="681"/>
      <c r="H134" s="681"/>
      <c r="I134" s="681"/>
      <c r="J134" s="681"/>
      <c r="K134" s="681"/>
      <c r="L134" s="681"/>
      <c r="M134" s="681"/>
      <c r="N134" s="681"/>
      <c r="O134" s="710"/>
      <c r="P134" s="710"/>
      <c r="Q134" s="711"/>
    </row>
    <row r="135" spans="1:17">
      <c r="A135" s="596"/>
      <c r="B135" s="627"/>
      <c r="C135" s="627"/>
      <c r="D135" s="627"/>
      <c r="E135" s="628"/>
      <c r="F135" s="681"/>
      <c r="G135" s="681"/>
      <c r="H135" s="681"/>
      <c r="I135" s="681"/>
      <c r="J135" s="681"/>
      <c r="K135" s="681"/>
      <c r="L135" s="681"/>
      <c r="M135" s="681"/>
      <c r="N135" s="681"/>
      <c r="O135" s="710"/>
      <c r="P135" s="710"/>
      <c r="Q135" s="711"/>
    </row>
    <row r="136" spans="1:17">
      <c r="A136" s="596"/>
      <c r="B136" s="629"/>
      <c r="C136" s="629"/>
      <c r="D136" s="629"/>
      <c r="E136" s="625"/>
      <c r="F136" s="630"/>
      <c r="G136" s="630"/>
      <c r="H136" s="630"/>
      <c r="I136" s="630"/>
      <c r="J136" s="630"/>
      <c r="K136" s="630"/>
      <c r="L136" s="630"/>
      <c r="M136" s="630"/>
      <c r="N136" s="630"/>
      <c r="O136" s="710"/>
      <c r="P136" s="710"/>
      <c r="Q136" s="711"/>
    </row>
    <row r="137" spans="1:17">
      <c r="A137" s="625"/>
      <c r="B137" s="631"/>
      <c r="C137" s="632"/>
      <c r="D137" s="633"/>
      <c r="E137" s="634"/>
      <c r="F137" s="634"/>
      <c r="G137" s="634"/>
      <c r="H137" s="634"/>
      <c r="I137" s="634"/>
      <c r="J137" s="634"/>
      <c r="K137" s="634"/>
      <c r="L137" s="634"/>
      <c r="M137" s="634"/>
      <c r="N137" s="634"/>
      <c r="O137" s="522"/>
      <c r="P137" s="522"/>
      <c r="Q137" s="522"/>
    </row>
    <row r="138" spans="1:17">
      <c r="A138" s="656"/>
      <c r="B138" s="656"/>
      <c r="C138"/>
      <c r="D138" s="657"/>
      <c r="E138" s="657"/>
      <c r="F138" s="682"/>
      <c r="G138" s="682"/>
      <c r="H138" s="589"/>
      <c r="I138" s="589"/>
      <c r="J138" s="589"/>
      <c r="K138" s="589"/>
      <c r="L138" s="589"/>
      <c r="M138" s="589"/>
      <c r="N138" s="589"/>
      <c r="O138" s="708"/>
      <c r="P138" s="708"/>
      <c r="Q138" s="709"/>
    </row>
    <row r="139" spans="1:17">
      <c r="A139" s="658"/>
      <c r="B139" s="658" t="s">
        <v>652</v>
      </c>
      <c r="D139" s="657"/>
      <c r="E139" s="657"/>
      <c r="F139" s="682"/>
      <c r="G139" s="682"/>
      <c r="H139" s="635"/>
      <c r="I139" s="635"/>
      <c r="J139" s="635"/>
      <c r="K139" s="635"/>
      <c r="L139" s="635"/>
      <c r="M139" s="635"/>
      <c r="N139" s="635"/>
      <c r="O139" s="712"/>
      <c r="P139" s="712"/>
      <c r="Q139" s="713"/>
    </row>
    <row r="140" spans="1:17">
      <c r="A140" s="658"/>
      <c r="B140" s="658"/>
      <c r="C140" s="658"/>
      <c r="D140" s="657"/>
      <c r="E140" s="657"/>
      <c r="F140" s="682"/>
      <c r="G140" s="682"/>
      <c r="H140" s="635"/>
      <c r="I140" s="635"/>
      <c r="J140" s="635"/>
      <c r="K140" s="635"/>
      <c r="L140" s="635"/>
      <c r="M140" s="635"/>
      <c r="N140" s="635"/>
      <c r="O140" s="712"/>
      <c r="P140" s="712"/>
      <c r="Q140" s="713"/>
    </row>
    <row r="141" spans="1:17">
      <c r="A141" s="658"/>
      <c r="B141" s="658"/>
      <c r="C141" s="658"/>
      <c r="D141" s="657"/>
      <c r="E141" s="657"/>
      <c r="F141" s="682"/>
      <c r="G141" s="682"/>
      <c r="H141" s="635"/>
      <c r="I141" s="635"/>
      <c r="J141" s="635"/>
      <c r="K141" s="635"/>
      <c r="L141" s="635"/>
      <c r="M141" s="635"/>
      <c r="O141" s="712"/>
      <c r="P141" s="712"/>
      <c r="Q141" s="713"/>
    </row>
    <row r="142" spans="1:17">
      <c r="A142" s="658"/>
      <c r="B142" s="658"/>
      <c r="C142" s="658"/>
      <c r="D142" s="657"/>
      <c r="E142" s="657"/>
      <c r="F142" s="682"/>
      <c r="G142" s="682"/>
      <c r="H142" s="635"/>
      <c r="I142" s="635"/>
      <c r="J142" s="635"/>
      <c r="K142" s="635"/>
      <c r="L142" s="635"/>
      <c r="M142" s="635"/>
      <c r="N142" s="635"/>
      <c r="O142" s="712"/>
      <c r="P142" s="712"/>
      <c r="Q142" s="713"/>
    </row>
    <row r="143" spans="1:17">
      <c r="A143" s="658"/>
      <c r="B143" s="658"/>
      <c r="C143" s="658"/>
      <c r="D143" s="657"/>
      <c r="E143" s="657"/>
      <c r="F143" s="682"/>
      <c r="G143" s="682"/>
      <c r="H143" s="635"/>
      <c r="I143" s="635"/>
      <c r="J143" s="635"/>
      <c r="K143" s="635"/>
      <c r="L143" s="635"/>
      <c r="M143" s="635"/>
      <c r="O143" s="712"/>
      <c r="P143" s="712"/>
      <c r="Q143" s="713"/>
    </row>
    <row r="144" spans="1:17">
      <c r="A144" s="658"/>
      <c r="E144" s="657"/>
      <c r="F144" s="682"/>
      <c r="G144" s="682"/>
      <c r="H144" s="635"/>
      <c r="I144" s="635"/>
      <c r="J144" s="635"/>
      <c r="K144" s="635"/>
      <c r="L144" s="635"/>
      <c r="M144" s="635"/>
      <c r="Q144" s="713"/>
    </row>
    <row r="145" spans="1:17">
      <c r="A145" s="658"/>
      <c r="E145" s="657"/>
      <c r="F145" s="682"/>
      <c r="G145" s="682"/>
      <c r="H145" s="635"/>
      <c r="I145" s="635"/>
      <c r="J145" s="635"/>
      <c r="K145" s="635"/>
      <c r="L145" s="635"/>
      <c r="M145" s="635"/>
      <c r="N145" s="683" t="s">
        <v>625</v>
      </c>
      <c r="Q145" s="713"/>
    </row>
    <row r="146" spans="1:17">
      <c r="A146" s="658"/>
      <c r="E146" s="657"/>
      <c r="F146" s="682"/>
      <c r="G146" s="682"/>
      <c r="H146" s="635"/>
      <c r="I146" s="635"/>
      <c r="J146" s="635"/>
      <c r="K146" s="635"/>
      <c r="L146" s="635"/>
      <c r="M146" s="635"/>
      <c r="N146" s="635"/>
      <c r="O146" s="712"/>
      <c r="P146" s="712"/>
      <c r="Q146" s="713"/>
    </row>
    <row r="147" spans="1:17">
      <c r="A147" s="658"/>
      <c r="E147" s="657"/>
      <c r="F147" s="682"/>
      <c r="G147" s="682"/>
      <c r="H147" s="635"/>
      <c r="I147" s="635"/>
      <c r="J147" s="635"/>
      <c r="K147" s="635"/>
      <c r="L147" s="635"/>
      <c r="M147" s="635"/>
      <c r="Q147" s="713"/>
    </row>
    <row r="148" spans="1:17">
      <c r="A148" s="658"/>
      <c r="E148" s="657"/>
      <c r="F148" s="682"/>
      <c r="G148" s="682"/>
      <c r="H148" s="635"/>
      <c r="I148" s="635"/>
      <c r="J148" s="635"/>
      <c r="K148" s="635"/>
      <c r="L148" s="635"/>
      <c r="M148" s="635"/>
      <c r="Q148" s="713"/>
    </row>
    <row r="149" spans="1:17">
      <c r="A149" s="658"/>
      <c r="E149" s="657"/>
      <c r="F149" s="682"/>
      <c r="G149" s="682"/>
      <c r="H149" s="635"/>
      <c r="I149" s="635"/>
      <c r="J149" s="635"/>
      <c r="K149" s="635"/>
      <c r="L149" s="635"/>
      <c r="M149" s="635"/>
      <c r="N149" s="635"/>
      <c r="O149" s="712"/>
      <c r="P149" s="712"/>
      <c r="Q149" s="713"/>
    </row>
    <row r="150" spans="1:17">
      <c r="A150" s="658"/>
      <c r="B150" s="659" t="s">
        <v>628</v>
      </c>
      <c r="E150" s="657"/>
      <c r="F150" s="682"/>
      <c r="G150" s="682"/>
      <c r="H150" s="635"/>
      <c r="I150" s="635"/>
      <c r="J150" s="635"/>
      <c r="K150" s="635"/>
      <c r="L150" s="635"/>
      <c r="M150" s="635"/>
      <c r="N150" s="684" t="s">
        <v>626</v>
      </c>
      <c r="O150" s="682"/>
      <c r="P150" s="712"/>
      <c r="Q150" s="713"/>
    </row>
    <row r="151" spans="1:17">
      <c r="A151" s="658"/>
      <c r="B151" s="658" t="s">
        <v>629</v>
      </c>
      <c r="E151" s="657"/>
      <c r="F151" s="682"/>
      <c r="G151" s="682"/>
      <c r="H151" s="635"/>
      <c r="I151" s="635"/>
      <c r="J151" s="635"/>
      <c r="K151" s="635"/>
      <c r="L151" s="635"/>
      <c r="M151" s="635"/>
      <c r="N151" s="683" t="s">
        <v>627</v>
      </c>
      <c r="O151" s="682"/>
      <c r="P151" s="712"/>
      <c r="Q151" s="713"/>
    </row>
    <row r="152" spans="1:17">
      <c r="A152" s="658"/>
      <c r="B152" s="658" t="s">
        <v>658</v>
      </c>
      <c r="C152" s="658"/>
      <c r="D152" s="657"/>
      <c r="E152" s="657"/>
      <c r="F152" s="682"/>
      <c r="G152" s="682"/>
      <c r="H152" s="635"/>
      <c r="I152" s="635"/>
      <c r="J152" s="635"/>
      <c r="K152" s="635"/>
      <c r="L152" s="635"/>
      <c r="M152" s="635"/>
      <c r="N152" s="635"/>
      <c r="O152" s="712"/>
      <c r="P152" s="712"/>
      <c r="Q152" s="713"/>
    </row>
    <row r="153" spans="1:17">
      <c r="A153" s="658"/>
      <c r="B153" s="658" t="s">
        <v>630</v>
      </c>
      <c r="C153" s="658"/>
      <c r="D153" s="657"/>
      <c r="E153" s="657"/>
      <c r="F153" s="682"/>
      <c r="G153" s="682"/>
      <c r="H153" s="635"/>
      <c r="I153" s="635"/>
      <c r="J153" s="635"/>
      <c r="K153" s="635"/>
      <c r="L153" s="635"/>
      <c r="M153" s="635"/>
      <c r="N153" s="635"/>
      <c r="O153" s="712"/>
      <c r="P153" s="712"/>
      <c r="Q153" s="713"/>
    </row>
    <row r="154" spans="1:17">
      <c r="A154" s="658"/>
      <c r="B154"/>
      <c r="C154" s="658"/>
      <c r="D154" s="657"/>
      <c r="E154" s="657"/>
      <c r="F154" s="682"/>
      <c r="G154" s="682"/>
      <c r="H154" s="635"/>
      <c r="I154" s="635"/>
      <c r="J154" s="635"/>
      <c r="K154" s="635"/>
      <c r="L154" s="635"/>
      <c r="M154" s="635"/>
      <c r="N154" s="635"/>
      <c r="O154" s="712"/>
      <c r="P154" s="712"/>
      <c r="Q154" s="713"/>
    </row>
    <row r="155" spans="1:17">
      <c r="A155" s="656"/>
      <c r="B155" s="656"/>
      <c r="C155"/>
      <c r="D155" s="657"/>
      <c r="E155" s="657"/>
      <c r="F155" s="682"/>
      <c r="G155" s="682"/>
      <c r="H155" s="635"/>
      <c r="I155" s="635"/>
      <c r="J155" s="635"/>
      <c r="K155" s="635"/>
      <c r="L155" s="635"/>
      <c r="M155" s="635"/>
      <c r="N155" s="635"/>
      <c r="O155" s="712"/>
      <c r="P155" s="712"/>
      <c r="Q155" s="713"/>
    </row>
    <row r="156" spans="1:17">
      <c r="A156" s="516"/>
      <c r="B156" s="636"/>
      <c r="C156" s="516"/>
      <c r="D156" s="637"/>
      <c r="E156" s="516"/>
      <c r="F156" s="635"/>
      <c r="G156" s="635"/>
      <c r="H156" s="635"/>
      <c r="I156" s="635"/>
      <c r="J156" s="635"/>
      <c r="K156" s="635"/>
      <c r="L156" s="635"/>
      <c r="M156" s="635"/>
      <c r="N156" s="635"/>
      <c r="O156" s="712"/>
      <c r="P156" s="712"/>
      <c r="Q156" s="713"/>
    </row>
    <row r="157" spans="1:17">
      <c r="A157" s="516"/>
      <c r="B157" s="636"/>
      <c r="C157" s="516"/>
      <c r="D157" s="637"/>
      <c r="E157" s="516"/>
      <c r="F157" s="635"/>
      <c r="G157" s="635"/>
      <c r="H157" s="635"/>
      <c r="I157" s="635"/>
      <c r="J157" s="635"/>
      <c r="K157" s="635"/>
      <c r="L157" s="635"/>
      <c r="M157" s="635"/>
      <c r="N157" s="635"/>
      <c r="O157" s="712"/>
      <c r="P157" s="712"/>
      <c r="Q157" s="713"/>
    </row>
    <row r="158" spans="1:17">
      <c r="A158" s="516"/>
      <c r="B158" s="636"/>
      <c r="C158" s="516"/>
      <c r="D158" s="637"/>
      <c r="E158" s="516"/>
      <c r="F158" s="635"/>
      <c r="G158" s="635"/>
      <c r="H158" s="635"/>
      <c r="I158" s="635"/>
      <c r="J158" s="635"/>
      <c r="K158" s="635"/>
      <c r="L158" s="635"/>
      <c r="M158" s="635"/>
      <c r="N158" s="635"/>
      <c r="O158" s="712"/>
      <c r="P158" s="712"/>
      <c r="Q158" s="713"/>
    </row>
    <row r="159" spans="1:17">
      <c r="A159" s="516"/>
      <c r="B159" s="636"/>
      <c r="C159" s="516"/>
      <c r="D159" s="637"/>
      <c r="E159" s="516"/>
      <c r="F159" s="635"/>
      <c r="G159" s="635"/>
      <c r="H159" s="635"/>
      <c r="I159" s="635"/>
      <c r="J159" s="635"/>
      <c r="K159" s="635"/>
      <c r="L159" s="635"/>
      <c r="M159" s="635"/>
      <c r="N159" s="635"/>
      <c r="O159" s="712"/>
      <c r="P159" s="712"/>
      <c r="Q159" s="713"/>
    </row>
    <row r="160" spans="1:17">
      <c r="A160" s="516"/>
      <c r="B160" s="636"/>
      <c r="C160" s="516"/>
      <c r="D160" s="637"/>
      <c r="E160" s="516"/>
      <c r="F160" s="635"/>
      <c r="G160" s="635"/>
      <c r="H160" s="635"/>
      <c r="I160" s="635"/>
      <c r="J160" s="635"/>
      <c r="K160" s="635"/>
      <c r="L160" s="635"/>
      <c r="M160" s="635"/>
      <c r="N160" s="635"/>
      <c r="O160" s="712"/>
      <c r="P160" s="712"/>
      <c r="Q160" s="713"/>
    </row>
    <row r="161" spans="1:17">
      <c r="A161" s="516"/>
      <c r="B161" s="636"/>
      <c r="C161" s="516"/>
      <c r="D161" s="637"/>
      <c r="E161" s="516"/>
      <c r="F161" s="635"/>
      <c r="G161" s="635"/>
      <c r="H161" s="635"/>
      <c r="I161" s="635"/>
      <c r="J161" s="635"/>
      <c r="K161" s="635"/>
      <c r="L161" s="635"/>
      <c r="M161" s="635"/>
      <c r="N161" s="635"/>
      <c r="O161" s="712"/>
      <c r="P161" s="712"/>
      <c r="Q161" s="713"/>
    </row>
    <row r="162" spans="1:17">
      <c r="A162" s="516"/>
      <c r="B162" s="636"/>
      <c r="C162" s="516"/>
      <c r="D162" s="637"/>
      <c r="E162" s="516"/>
      <c r="F162" s="635"/>
      <c r="G162" s="635"/>
      <c r="H162" s="635"/>
      <c r="I162" s="635"/>
      <c r="J162" s="635"/>
      <c r="K162" s="635"/>
      <c r="L162" s="635"/>
      <c r="M162" s="635"/>
      <c r="N162" s="635"/>
      <c r="O162" s="712"/>
      <c r="P162" s="712"/>
      <c r="Q162" s="713"/>
    </row>
    <row r="163" spans="1:17">
      <c r="A163" s="516"/>
      <c r="B163" s="636"/>
      <c r="C163" s="516"/>
      <c r="D163" s="637"/>
      <c r="E163" s="516"/>
      <c r="F163" s="635"/>
      <c r="G163" s="635"/>
      <c r="H163" s="635"/>
      <c r="I163" s="635"/>
      <c r="J163" s="635"/>
      <c r="K163" s="635"/>
      <c r="L163" s="635"/>
      <c r="M163" s="635"/>
      <c r="N163" s="635"/>
      <c r="O163" s="712"/>
      <c r="P163" s="712"/>
      <c r="Q163" s="713"/>
    </row>
    <row r="164" spans="1:17">
      <c r="A164" s="516"/>
      <c r="B164" s="636"/>
      <c r="C164" s="516"/>
      <c r="D164" s="637"/>
      <c r="E164" s="516"/>
      <c r="F164" s="635"/>
      <c r="G164" s="635"/>
      <c r="H164" s="635"/>
      <c r="I164" s="635"/>
      <c r="J164" s="635"/>
      <c r="K164" s="635"/>
      <c r="L164" s="635"/>
      <c r="M164" s="635"/>
      <c r="N164" s="635"/>
      <c r="O164" s="712"/>
      <c r="P164" s="712"/>
      <c r="Q164" s="713"/>
    </row>
    <row r="165" spans="1:17">
      <c r="A165" s="516"/>
      <c r="B165" s="636"/>
      <c r="C165" s="516"/>
      <c r="D165" s="637"/>
      <c r="E165" s="516"/>
      <c r="F165" s="635"/>
      <c r="G165" s="635"/>
      <c r="H165" s="635"/>
      <c r="I165" s="635"/>
      <c r="J165" s="635"/>
      <c r="K165" s="635"/>
      <c r="L165" s="635"/>
      <c r="M165" s="635"/>
      <c r="N165" s="635"/>
      <c r="O165" s="712"/>
      <c r="P165" s="712"/>
      <c r="Q165" s="713"/>
    </row>
    <row r="166" spans="1:17">
      <c r="A166" s="516"/>
      <c r="B166" s="636"/>
      <c r="C166" s="516"/>
      <c r="D166" s="637"/>
      <c r="E166" s="516"/>
      <c r="F166" s="635"/>
      <c r="G166" s="635"/>
      <c r="H166" s="635"/>
      <c r="I166" s="635"/>
      <c r="J166" s="635"/>
      <c r="K166" s="635"/>
      <c r="L166" s="635"/>
      <c r="M166" s="635"/>
      <c r="N166" s="635"/>
      <c r="O166" s="712"/>
      <c r="P166" s="712"/>
      <c r="Q166" s="713"/>
    </row>
    <row r="167" spans="1:17">
      <c r="A167" s="516"/>
      <c r="B167" s="636"/>
      <c r="C167" s="516"/>
      <c r="D167" s="637"/>
      <c r="E167" s="516"/>
      <c r="F167" s="635"/>
      <c r="G167" s="635"/>
      <c r="H167" s="635"/>
      <c r="I167" s="635"/>
      <c r="J167" s="635"/>
      <c r="K167" s="635"/>
      <c r="L167" s="635"/>
      <c r="M167" s="635"/>
      <c r="N167" s="635"/>
      <c r="O167" s="712"/>
      <c r="P167" s="712"/>
      <c r="Q167" s="713"/>
    </row>
    <row r="168" spans="1:17">
      <c r="A168" s="516"/>
      <c r="B168" s="636"/>
      <c r="C168" s="516"/>
      <c r="D168" s="637"/>
      <c r="E168" s="516"/>
      <c r="F168" s="635"/>
      <c r="G168" s="635"/>
      <c r="H168" s="635"/>
      <c r="I168" s="635"/>
      <c r="J168" s="635"/>
      <c r="K168" s="635"/>
      <c r="L168" s="635"/>
      <c r="M168" s="635"/>
      <c r="N168" s="635"/>
      <c r="O168" s="712"/>
      <c r="P168" s="712"/>
      <c r="Q168" s="713"/>
    </row>
    <row r="169" spans="1:17">
      <c r="A169" s="516"/>
      <c r="B169" s="636"/>
      <c r="C169" s="516"/>
      <c r="D169" s="637"/>
      <c r="E169" s="516"/>
      <c r="F169" s="635"/>
      <c r="G169" s="635"/>
      <c r="H169" s="635"/>
      <c r="I169" s="635"/>
      <c r="J169" s="635"/>
      <c r="K169" s="635"/>
      <c r="L169" s="635"/>
      <c r="M169" s="635"/>
      <c r="N169" s="635"/>
      <c r="O169" s="712"/>
      <c r="P169" s="712"/>
      <c r="Q169" s="713"/>
    </row>
    <row r="170" spans="1:17">
      <c r="A170" s="516"/>
      <c r="B170" s="636"/>
      <c r="C170" s="516"/>
      <c r="D170" s="637"/>
      <c r="E170" s="516"/>
      <c r="F170" s="635"/>
      <c r="G170" s="635"/>
      <c r="H170" s="635"/>
      <c r="I170" s="635"/>
      <c r="J170" s="635"/>
      <c r="K170" s="635"/>
      <c r="L170" s="635"/>
      <c r="M170" s="635"/>
      <c r="N170" s="635"/>
      <c r="O170" s="712"/>
      <c r="P170" s="712"/>
      <c r="Q170" s="713"/>
    </row>
    <row r="171" spans="1:17">
      <c r="A171" s="516"/>
      <c r="B171" s="636"/>
      <c r="C171" s="516"/>
      <c r="D171" s="637"/>
      <c r="E171" s="516"/>
      <c r="F171" s="635"/>
      <c r="G171" s="635"/>
      <c r="H171" s="635"/>
      <c r="I171" s="635"/>
      <c r="J171" s="635"/>
      <c r="K171" s="635"/>
      <c r="L171" s="635"/>
      <c r="M171" s="635"/>
      <c r="N171" s="635"/>
      <c r="O171" s="712"/>
      <c r="P171" s="712"/>
      <c r="Q171" s="713"/>
    </row>
    <row r="172" spans="1:17">
      <c r="A172" s="516"/>
      <c r="B172" s="636"/>
      <c r="C172" s="516"/>
      <c r="D172" s="637"/>
      <c r="E172" s="516"/>
      <c r="F172" s="635"/>
      <c r="G172" s="635"/>
      <c r="H172" s="635"/>
      <c r="I172" s="635"/>
      <c r="J172" s="635"/>
      <c r="K172" s="635"/>
      <c r="L172" s="635"/>
      <c r="M172" s="635"/>
      <c r="N172" s="635"/>
      <c r="O172" s="712"/>
      <c r="P172" s="712"/>
      <c r="Q172" s="713"/>
    </row>
    <row r="173" spans="1:17">
      <c r="A173" s="516"/>
      <c r="B173" s="636"/>
      <c r="C173" s="516"/>
      <c r="D173" s="637"/>
      <c r="E173" s="516"/>
      <c r="F173" s="635"/>
      <c r="G173" s="635"/>
      <c r="H173" s="635"/>
      <c r="I173" s="635"/>
      <c r="J173" s="635"/>
      <c r="K173" s="635"/>
      <c r="L173" s="635"/>
      <c r="M173" s="635"/>
      <c r="N173" s="635"/>
      <c r="O173" s="712"/>
      <c r="P173" s="712"/>
      <c r="Q173" s="713"/>
    </row>
    <row r="174" spans="1:17">
      <c r="A174" s="516"/>
      <c r="B174" s="636"/>
      <c r="C174" s="516"/>
      <c r="D174" s="637"/>
      <c r="E174" s="516"/>
      <c r="F174" s="635"/>
      <c r="G174" s="635"/>
      <c r="H174" s="635"/>
      <c r="I174" s="635"/>
      <c r="J174" s="635"/>
      <c r="K174" s="635"/>
      <c r="L174" s="635"/>
      <c r="M174" s="635"/>
      <c r="N174" s="635"/>
      <c r="O174" s="712"/>
      <c r="P174" s="712"/>
      <c r="Q174" s="713"/>
    </row>
    <row r="175" spans="1:17">
      <c r="A175" s="516"/>
      <c r="B175" s="636"/>
      <c r="C175" s="516"/>
      <c r="D175" s="637"/>
      <c r="E175" s="516"/>
      <c r="F175" s="635"/>
      <c r="G175" s="635"/>
      <c r="H175" s="635"/>
      <c r="I175" s="635"/>
      <c r="J175" s="635"/>
      <c r="K175" s="635"/>
      <c r="L175" s="635"/>
      <c r="M175" s="635"/>
      <c r="N175" s="635"/>
      <c r="O175" s="712"/>
      <c r="P175" s="712"/>
      <c r="Q175" s="713"/>
    </row>
    <row r="176" spans="1:17">
      <c r="A176" s="516"/>
      <c r="B176" s="636"/>
      <c r="C176" s="516"/>
      <c r="D176" s="637"/>
      <c r="E176" s="516"/>
      <c r="F176" s="635"/>
      <c r="G176" s="635"/>
      <c r="H176" s="635"/>
      <c r="I176" s="635"/>
      <c r="J176" s="635"/>
      <c r="K176" s="635"/>
      <c r="L176" s="635"/>
      <c r="M176" s="635"/>
      <c r="N176" s="635"/>
      <c r="O176" s="712"/>
      <c r="P176" s="712"/>
      <c r="Q176" s="713"/>
    </row>
    <row r="177" spans="1:17">
      <c r="A177" s="516"/>
      <c r="B177" s="636"/>
      <c r="C177" s="516"/>
      <c r="D177" s="637"/>
      <c r="E177" s="516"/>
      <c r="F177" s="635"/>
      <c r="G177" s="635"/>
      <c r="H177" s="635"/>
      <c r="I177" s="635"/>
      <c r="J177" s="635"/>
      <c r="K177" s="635"/>
      <c r="L177" s="635"/>
      <c r="M177" s="635"/>
      <c r="N177" s="635"/>
      <c r="O177" s="712"/>
      <c r="P177" s="712"/>
      <c r="Q177" s="713"/>
    </row>
    <row r="178" spans="1:17">
      <c r="A178" s="516"/>
      <c r="B178" s="636"/>
      <c r="C178" s="516"/>
      <c r="D178" s="637"/>
      <c r="E178" s="516"/>
      <c r="F178" s="635"/>
      <c r="G178" s="635"/>
      <c r="H178" s="635"/>
      <c r="I178" s="635"/>
      <c r="J178" s="635"/>
      <c r="K178" s="635"/>
      <c r="L178" s="635"/>
      <c r="M178" s="635"/>
      <c r="N178" s="635"/>
      <c r="O178" s="712"/>
      <c r="P178" s="712"/>
      <c r="Q178" s="713"/>
    </row>
    <row r="179" spans="1:17">
      <c r="A179" s="516"/>
      <c r="B179" s="636"/>
      <c r="C179" s="516"/>
      <c r="D179" s="637"/>
      <c r="E179" s="516"/>
      <c r="F179" s="635"/>
      <c r="G179" s="635"/>
      <c r="H179" s="635"/>
      <c r="I179" s="635"/>
      <c r="J179" s="635"/>
      <c r="K179" s="635"/>
      <c r="L179" s="635"/>
      <c r="M179" s="635"/>
      <c r="N179" s="635"/>
      <c r="O179" s="712"/>
      <c r="P179" s="712"/>
      <c r="Q179" s="713"/>
    </row>
    <row r="180" spans="1:17">
      <c r="A180" s="516"/>
      <c r="B180" s="636"/>
      <c r="C180" s="516"/>
      <c r="D180" s="637"/>
      <c r="E180" s="516"/>
      <c r="F180" s="635"/>
      <c r="G180" s="635"/>
      <c r="H180" s="635"/>
      <c r="I180" s="635"/>
      <c r="J180" s="635"/>
      <c r="K180" s="635"/>
      <c r="L180" s="635"/>
      <c r="M180" s="635"/>
      <c r="N180" s="635"/>
      <c r="O180" s="712"/>
      <c r="P180" s="712"/>
      <c r="Q180" s="713"/>
    </row>
    <row r="181" spans="1:17">
      <c r="A181" s="516"/>
      <c r="B181" s="636"/>
      <c r="C181" s="516"/>
      <c r="D181" s="637"/>
      <c r="E181" s="516"/>
      <c r="F181" s="635"/>
      <c r="G181" s="635"/>
      <c r="H181" s="635"/>
      <c r="I181" s="635"/>
      <c r="J181" s="635"/>
      <c r="K181" s="635"/>
      <c r="L181" s="635"/>
      <c r="M181" s="635"/>
      <c r="N181" s="635"/>
      <c r="O181" s="712"/>
      <c r="P181" s="712"/>
      <c r="Q181" s="713"/>
    </row>
    <row r="182" spans="1:17">
      <c r="A182" s="516"/>
      <c r="B182" s="636"/>
      <c r="C182" s="516"/>
      <c r="D182" s="637"/>
      <c r="E182" s="516"/>
      <c r="F182" s="635"/>
      <c r="G182" s="635"/>
      <c r="H182" s="635"/>
      <c r="I182" s="635"/>
      <c r="J182" s="635"/>
      <c r="K182" s="635"/>
      <c r="L182" s="635"/>
      <c r="M182" s="635"/>
      <c r="N182" s="635"/>
      <c r="O182" s="712"/>
      <c r="P182" s="712"/>
      <c r="Q182" s="713"/>
    </row>
    <row r="183" spans="1:17">
      <c r="A183" s="516"/>
      <c r="B183" s="636"/>
      <c r="C183" s="516"/>
      <c r="D183" s="637"/>
      <c r="E183" s="516"/>
      <c r="F183" s="635"/>
      <c r="G183" s="635"/>
      <c r="H183" s="635"/>
      <c r="I183" s="635"/>
      <c r="J183" s="635"/>
      <c r="K183" s="635"/>
      <c r="L183" s="635"/>
      <c r="M183" s="635"/>
      <c r="N183" s="635"/>
      <c r="O183" s="712"/>
      <c r="P183" s="712"/>
      <c r="Q183" s="713"/>
    </row>
    <row r="184" spans="1:17">
      <c r="A184" s="516"/>
      <c r="B184" s="636"/>
      <c r="C184" s="516"/>
      <c r="D184" s="637"/>
      <c r="E184" s="516"/>
      <c r="F184" s="635"/>
      <c r="G184" s="635"/>
      <c r="H184" s="635"/>
      <c r="I184" s="635"/>
      <c r="J184" s="635"/>
      <c r="K184" s="635"/>
      <c r="L184" s="635"/>
      <c r="M184" s="635"/>
      <c r="N184" s="635"/>
      <c r="O184" s="712"/>
      <c r="P184" s="712"/>
      <c r="Q184" s="713"/>
    </row>
    <row r="185" spans="1:17">
      <c r="A185" s="516"/>
      <c r="B185" s="636"/>
      <c r="C185" s="516"/>
      <c r="D185" s="637"/>
      <c r="E185" s="516"/>
      <c r="F185" s="635"/>
      <c r="G185" s="635"/>
      <c r="H185" s="635"/>
      <c r="I185" s="635"/>
      <c r="J185" s="635"/>
      <c r="K185" s="635"/>
      <c r="L185" s="635"/>
      <c r="M185" s="635"/>
      <c r="N185" s="635"/>
      <c r="O185" s="712"/>
      <c r="P185" s="712"/>
      <c r="Q185" s="713"/>
    </row>
    <row r="186" spans="1:17">
      <c r="A186" s="516"/>
      <c r="B186" s="636"/>
      <c r="C186" s="516"/>
      <c r="D186" s="637"/>
      <c r="E186" s="516"/>
      <c r="F186" s="635"/>
      <c r="G186" s="635"/>
      <c r="H186" s="635"/>
      <c r="I186" s="635"/>
      <c r="J186" s="635"/>
      <c r="K186" s="635"/>
      <c r="L186" s="635"/>
      <c r="M186" s="635"/>
      <c r="N186" s="635"/>
      <c r="O186" s="712"/>
      <c r="P186" s="712"/>
      <c r="Q186" s="713"/>
    </row>
    <row r="187" spans="1:17">
      <c r="A187" s="516"/>
      <c r="B187" s="636"/>
      <c r="C187" s="516"/>
      <c r="D187" s="637"/>
      <c r="E187" s="516"/>
      <c r="F187" s="635"/>
      <c r="G187" s="635"/>
      <c r="H187" s="635"/>
      <c r="I187" s="635"/>
      <c r="J187" s="635"/>
      <c r="K187" s="635"/>
      <c r="L187" s="635"/>
      <c r="M187" s="635"/>
      <c r="N187" s="635"/>
      <c r="O187" s="712"/>
      <c r="P187" s="712"/>
      <c r="Q187" s="713"/>
    </row>
    <row r="188" spans="1:17">
      <c r="A188" s="516"/>
      <c r="B188" s="636"/>
      <c r="C188" s="516"/>
      <c r="D188" s="637"/>
      <c r="E188" s="516"/>
      <c r="F188" s="635"/>
      <c r="G188" s="635"/>
      <c r="H188" s="635"/>
      <c r="I188" s="635"/>
      <c r="J188" s="635"/>
      <c r="K188" s="635"/>
      <c r="L188" s="635"/>
      <c r="M188" s="635"/>
      <c r="N188" s="635"/>
      <c r="O188" s="712"/>
      <c r="P188" s="712"/>
      <c r="Q188" s="713"/>
    </row>
    <row r="189" spans="1:17">
      <c r="A189" s="516"/>
      <c r="B189" s="636"/>
      <c r="C189" s="516"/>
      <c r="D189" s="637"/>
      <c r="E189" s="516"/>
      <c r="F189" s="635"/>
      <c r="G189" s="635"/>
      <c r="H189" s="635"/>
      <c r="I189" s="635"/>
      <c r="J189" s="635"/>
      <c r="K189" s="635"/>
      <c r="L189" s="635"/>
      <c r="M189" s="635"/>
      <c r="N189" s="635"/>
      <c r="O189" s="712"/>
      <c r="P189" s="712"/>
      <c r="Q189" s="713"/>
    </row>
    <row r="190" spans="1:17">
      <c r="A190" s="516"/>
      <c r="B190" s="636"/>
      <c r="C190" s="516"/>
      <c r="D190" s="637"/>
      <c r="E190" s="516"/>
      <c r="F190" s="635"/>
      <c r="G190" s="635"/>
      <c r="H190" s="635"/>
      <c r="I190" s="635"/>
      <c r="J190" s="635"/>
      <c r="K190" s="635"/>
      <c r="L190" s="635"/>
      <c r="M190" s="635"/>
      <c r="N190" s="635"/>
      <c r="O190" s="712"/>
      <c r="P190" s="712"/>
      <c r="Q190" s="713"/>
    </row>
    <row r="191" spans="1:17">
      <c r="D191" s="14"/>
    </row>
    <row r="192" spans="1:17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</sheetData>
  <mergeCells count="6">
    <mergeCell ref="D123:E123"/>
    <mergeCell ref="B126:D128"/>
    <mergeCell ref="A1:Q1"/>
    <mergeCell ref="A7:Q7"/>
    <mergeCell ref="F107:Q107"/>
    <mergeCell ref="F108:Q108"/>
  </mergeCells>
  <phoneticPr fontId="47" type="noConversion"/>
  <conditionalFormatting sqref="P125:P128 F125:H128 F122:G122">
    <cfRule type="expression" dxfId="92" priority="27" stopIfTrue="1">
      <formula>$D$5&lt;&gt;0</formula>
    </cfRule>
  </conditionalFormatting>
  <conditionalFormatting sqref="P123:Q124 F123:H124">
    <cfRule type="expression" dxfId="91" priority="26" stopIfTrue="1">
      <formula>$D$6&lt;&gt;0</formula>
    </cfRule>
  </conditionalFormatting>
  <conditionalFormatting sqref="D122 P122 H122">
    <cfRule type="expression" dxfId="90" priority="21" stopIfTrue="1">
      <formula>$D$5&lt;&gt;0</formula>
    </cfRule>
  </conditionalFormatting>
  <conditionalFormatting sqref="P119">
    <cfRule type="expression" dxfId="89" priority="22" stopIfTrue="1">
      <formula>$D$5&lt;&gt;0</formula>
    </cfRule>
  </conditionalFormatting>
  <conditionalFormatting sqref="C119:D119 F119:H119">
    <cfRule type="expression" dxfId="88" priority="23" stopIfTrue="1">
      <formula>$D$5&lt;&gt;0</formula>
    </cfRule>
  </conditionalFormatting>
  <conditionalFormatting sqref="P121 C121:D121 F121:H121">
    <cfRule type="expression" dxfId="87" priority="24" stopIfTrue="1">
      <formula>$D$5&lt;&gt;0</formula>
    </cfRule>
  </conditionalFormatting>
  <conditionalFormatting sqref="P112:P116">
    <cfRule type="cellIs" dxfId="86" priority="25" stopIfTrue="1" operator="between">
      <formula>$D112</formula>
      <formula>#REF!</formula>
    </cfRule>
  </conditionalFormatting>
  <conditionalFormatting sqref="I125:N128">
    <cfRule type="expression" dxfId="85" priority="20" stopIfTrue="1">
      <formula>$D$5&lt;&gt;0</formula>
    </cfRule>
  </conditionalFormatting>
  <conditionalFormatting sqref="I123:N124">
    <cfRule type="expression" dxfId="84" priority="19" stopIfTrue="1">
      <formula>$D$6&lt;&gt;0</formula>
    </cfRule>
  </conditionalFormatting>
  <conditionalFormatting sqref="I122:N122">
    <cfRule type="expression" dxfId="83" priority="16" stopIfTrue="1">
      <formula>$D$5&lt;&gt;0</formula>
    </cfRule>
  </conditionalFormatting>
  <conditionalFormatting sqref="I119:N119">
    <cfRule type="expression" dxfId="82" priority="17" stopIfTrue="1">
      <formula>$D$5&lt;&gt;0</formula>
    </cfRule>
  </conditionalFormatting>
  <conditionalFormatting sqref="I121:N121">
    <cfRule type="expression" dxfId="81" priority="18" stopIfTrue="1">
      <formula>$D$5&lt;&gt;0</formula>
    </cfRule>
  </conditionalFormatting>
  <conditionalFormatting sqref="E122">
    <cfRule type="expression" dxfId="80" priority="12" stopIfTrue="1">
      <formula>$D$5&lt;&gt;0</formula>
    </cfRule>
  </conditionalFormatting>
  <conditionalFormatting sqref="E119">
    <cfRule type="expression" dxfId="79" priority="13" stopIfTrue="1">
      <formula>$D$5&lt;&gt;0</formula>
    </cfRule>
  </conditionalFormatting>
  <conditionalFormatting sqref="E121">
    <cfRule type="expression" dxfId="78" priority="14" stopIfTrue="1">
      <formula>$D$5&lt;&gt;0</formula>
    </cfRule>
  </conditionalFormatting>
  <conditionalFormatting sqref="E112:E116">
    <cfRule type="cellIs" dxfId="77" priority="15" stopIfTrue="1" operator="between">
      <formula>$D112</formula>
      <formula>#REF!</formula>
    </cfRule>
  </conditionalFormatting>
  <conditionalFormatting sqref="O125:O128">
    <cfRule type="expression" dxfId="76" priority="11" stopIfTrue="1">
      <formula>$D$5&lt;&gt;0</formula>
    </cfRule>
  </conditionalFormatting>
  <conditionalFormatting sqref="O123:O124">
    <cfRule type="expression" dxfId="75" priority="10" stopIfTrue="1">
      <formula>$D$6&lt;&gt;0</formula>
    </cfRule>
  </conditionalFormatting>
  <conditionalFormatting sqref="O122">
    <cfRule type="expression" dxfId="74" priority="6" stopIfTrue="1">
      <formula>$D$5&lt;&gt;0</formula>
    </cfRule>
  </conditionalFormatting>
  <conditionalFormatting sqref="O119">
    <cfRule type="expression" dxfId="73" priority="7" stopIfTrue="1">
      <formula>$D$5&lt;&gt;0</formula>
    </cfRule>
  </conditionalFormatting>
  <conditionalFormatting sqref="O121">
    <cfRule type="expression" dxfId="72" priority="8" stopIfTrue="1">
      <formula>$D$5&lt;&gt;0</formula>
    </cfRule>
  </conditionalFormatting>
  <conditionalFormatting sqref="O112:O116">
    <cfRule type="cellIs" dxfId="71" priority="9" stopIfTrue="1" operator="between">
      <formula>$D112</formula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Página &amp;P de &amp;N</oddFooter>
  </headerFooter>
  <rowBreaks count="1" manualBreakCount="1">
    <brk id="102" max="16383" man="1"/>
  </rowBreaks>
  <colBreaks count="1" manualBreakCount="1">
    <brk id="17" max="1048575" man="1"/>
  </colBreaks>
  <ignoredErrors>
    <ignoredError sqref="B58 B60 B62" numberStoredAsText="1"/>
    <ignoredError sqref="Q43 Q18:Q19 Q59:Q61 Q85:Q88 Q90:Q95 Q97 Q98 Q63:Q65 Q83:Q84 Q81 Q13:Q14 Q21:Q22 Q68:Q74 Q31:Q32 Q34:Q39 Q41 Q45 Q49:Q57 Q76:Q77 Q79 Q82" formulaRange="1"/>
    <ignoredError sqref="B37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76"/>
  <sheetViews>
    <sheetView topLeftCell="A29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105.44140625" style="3" customWidth="1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9.44140625" style="1" customWidth="1"/>
    <col min="263" max="263" width="9" style="1" customWidth="1"/>
    <col min="264" max="264" width="14.44140625" style="1" customWidth="1"/>
    <col min="265" max="265" width="9.109375" style="1"/>
    <col min="266" max="266" width="105.44140625" style="1" customWidth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9.44140625" style="1" customWidth="1"/>
    <col min="519" max="519" width="9" style="1" customWidth="1"/>
    <col min="520" max="520" width="14.44140625" style="1" customWidth="1"/>
    <col min="521" max="521" width="9.109375" style="1"/>
    <col min="522" max="522" width="105.44140625" style="1" customWidth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9.44140625" style="1" customWidth="1"/>
    <col min="775" max="775" width="9" style="1" customWidth="1"/>
    <col min="776" max="776" width="14.44140625" style="1" customWidth="1"/>
    <col min="777" max="777" width="9.109375" style="1"/>
    <col min="778" max="778" width="105.44140625" style="1" customWidth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9.44140625" style="1" customWidth="1"/>
    <col min="1031" max="1031" width="9" style="1" customWidth="1"/>
    <col min="1032" max="1032" width="14.44140625" style="1" customWidth="1"/>
    <col min="1033" max="1033" width="9.109375" style="1"/>
    <col min="1034" max="1034" width="105.44140625" style="1" customWidth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9.44140625" style="1" customWidth="1"/>
    <col min="1287" max="1287" width="9" style="1" customWidth="1"/>
    <col min="1288" max="1288" width="14.44140625" style="1" customWidth="1"/>
    <col min="1289" max="1289" width="9.109375" style="1"/>
    <col min="1290" max="1290" width="105.44140625" style="1" customWidth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9.44140625" style="1" customWidth="1"/>
    <col min="1543" max="1543" width="9" style="1" customWidth="1"/>
    <col min="1544" max="1544" width="14.44140625" style="1" customWidth="1"/>
    <col min="1545" max="1545" width="9.109375" style="1"/>
    <col min="1546" max="1546" width="105.44140625" style="1" customWidth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9.44140625" style="1" customWidth="1"/>
    <col min="1799" max="1799" width="9" style="1" customWidth="1"/>
    <col min="1800" max="1800" width="14.44140625" style="1" customWidth="1"/>
    <col min="1801" max="1801" width="9.109375" style="1"/>
    <col min="1802" max="1802" width="105.44140625" style="1" customWidth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9.44140625" style="1" customWidth="1"/>
    <col min="2055" max="2055" width="9" style="1" customWidth="1"/>
    <col min="2056" max="2056" width="14.44140625" style="1" customWidth="1"/>
    <col min="2057" max="2057" width="9.109375" style="1"/>
    <col min="2058" max="2058" width="105.44140625" style="1" customWidth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9.44140625" style="1" customWidth="1"/>
    <col min="2311" max="2311" width="9" style="1" customWidth="1"/>
    <col min="2312" max="2312" width="14.44140625" style="1" customWidth="1"/>
    <col min="2313" max="2313" width="9.109375" style="1"/>
    <col min="2314" max="2314" width="105.44140625" style="1" customWidth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9.44140625" style="1" customWidth="1"/>
    <col min="2567" max="2567" width="9" style="1" customWidth="1"/>
    <col min="2568" max="2568" width="14.44140625" style="1" customWidth="1"/>
    <col min="2569" max="2569" width="9.109375" style="1"/>
    <col min="2570" max="2570" width="105.44140625" style="1" customWidth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9.44140625" style="1" customWidth="1"/>
    <col min="2823" max="2823" width="9" style="1" customWidth="1"/>
    <col min="2824" max="2824" width="14.44140625" style="1" customWidth="1"/>
    <col min="2825" max="2825" width="9.109375" style="1"/>
    <col min="2826" max="2826" width="105.44140625" style="1" customWidth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9.44140625" style="1" customWidth="1"/>
    <col min="3079" max="3079" width="9" style="1" customWidth="1"/>
    <col min="3080" max="3080" width="14.44140625" style="1" customWidth="1"/>
    <col min="3081" max="3081" width="9.109375" style="1"/>
    <col min="3082" max="3082" width="105.44140625" style="1" customWidth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9.44140625" style="1" customWidth="1"/>
    <col min="3335" max="3335" width="9" style="1" customWidth="1"/>
    <col min="3336" max="3336" width="14.44140625" style="1" customWidth="1"/>
    <col min="3337" max="3337" width="9.109375" style="1"/>
    <col min="3338" max="3338" width="105.44140625" style="1" customWidth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9.44140625" style="1" customWidth="1"/>
    <col min="3591" max="3591" width="9" style="1" customWidth="1"/>
    <col min="3592" max="3592" width="14.44140625" style="1" customWidth="1"/>
    <col min="3593" max="3593" width="9.109375" style="1"/>
    <col min="3594" max="3594" width="105.44140625" style="1" customWidth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9.44140625" style="1" customWidth="1"/>
    <col min="3847" max="3847" width="9" style="1" customWidth="1"/>
    <col min="3848" max="3848" width="14.44140625" style="1" customWidth="1"/>
    <col min="3849" max="3849" width="9.109375" style="1"/>
    <col min="3850" max="3850" width="105.44140625" style="1" customWidth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9.44140625" style="1" customWidth="1"/>
    <col min="4103" max="4103" width="9" style="1" customWidth="1"/>
    <col min="4104" max="4104" width="14.44140625" style="1" customWidth="1"/>
    <col min="4105" max="4105" width="9.109375" style="1"/>
    <col min="4106" max="4106" width="105.44140625" style="1" customWidth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9.44140625" style="1" customWidth="1"/>
    <col min="4359" max="4359" width="9" style="1" customWidth="1"/>
    <col min="4360" max="4360" width="14.44140625" style="1" customWidth="1"/>
    <col min="4361" max="4361" width="9.109375" style="1"/>
    <col min="4362" max="4362" width="105.44140625" style="1" customWidth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9.44140625" style="1" customWidth="1"/>
    <col min="4615" max="4615" width="9" style="1" customWidth="1"/>
    <col min="4616" max="4616" width="14.44140625" style="1" customWidth="1"/>
    <col min="4617" max="4617" width="9.109375" style="1"/>
    <col min="4618" max="4618" width="105.44140625" style="1" customWidth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9.44140625" style="1" customWidth="1"/>
    <col min="4871" max="4871" width="9" style="1" customWidth="1"/>
    <col min="4872" max="4872" width="14.44140625" style="1" customWidth="1"/>
    <col min="4873" max="4873" width="9.109375" style="1"/>
    <col min="4874" max="4874" width="105.44140625" style="1" customWidth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9.44140625" style="1" customWidth="1"/>
    <col min="5127" max="5127" width="9" style="1" customWidth="1"/>
    <col min="5128" max="5128" width="14.44140625" style="1" customWidth="1"/>
    <col min="5129" max="5129" width="9.109375" style="1"/>
    <col min="5130" max="5130" width="105.44140625" style="1" customWidth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9.44140625" style="1" customWidth="1"/>
    <col min="5383" max="5383" width="9" style="1" customWidth="1"/>
    <col min="5384" max="5384" width="14.44140625" style="1" customWidth="1"/>
    <col min="5385" max="5385" width="9.109375" style="1"/>
    <col min="5386" max="5386" width="105.44140625" style="1" customWidth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9.44140625" style="1" customWidth="1"/>
    <col min="5639" max="5639" width="9" style="1" customWidth="1"/>
    <col min="5640" max="5640" width="14.44140625" style="1" customWidth="1"/>
    <col min="5641" max="5641" width="9.109375" style="1"/>
    <col min="5642" max="5642" width="105.44140625" style="1" customWidth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9.44140625" style="1" customWidth="1"/>
    <col min="5895" max="5895" width="9" style="1" customWidth="1"/>
    <col min="5896" max="5896" width="14.44140625" style="1" customWidth="1"/>
    <col min="5897" max="5897" width="9.109375" style="1"/>
    <col min="5898" max="5898" width="105.44140625" style="1" customWidth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9.44140625" style="1" customWidth="1"/>
    <col min="6151" max="6151" width="9" style="1" customWidth="1"/>
    <col min="6152" max="6152" width="14.44140625" style="1" customWidth="1"/>
    <col min="6153" max="6153" width="9.109375" style="1"/>
    <col min="6154" max="6154" width="105.44140625" style="1" customWidth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9.44140625" style="1" customWidth="1"/>
    <col min="6407" max="6407" width="9" style="1" customWidth="1"/>
    <col min="6408" max="6408" width="14.44140625" style="1" customWidth="1"/>
    <col min="6409" max="6409" width="9.109375" style="1"/>
    <col min="6410" max="6410" width="105.44140625" style="1" customWidth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9.44140625" style="1" customWidth="1"/>
    <col min="6663" max="6663" width="9" style="1" customWidth="1"/>
    <col min="6664" max="6664" width="14.44140625" style="1" customWidth="1"/>
    <col min="6665" max="6665" width="9.109375" style="1"/>
    <col min="6666" max="6666" width="105.44140625" style="1" customWidth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9.44140625" style="1" customWidth="1"/>
    <col min="6919" max="6919" width="9" style="1" customWidth="1"/>
    <col min="6920" max="6920" width="14.44140625" style="1" customWidth="1"/>
    <col min="6921" max="6921" width="9.109375" style="1"/>
    <col min="6922" max="6922" width="105.44140625" style="1" customWidth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9.44140625" style="1" customWidth="1"/>
    <col min="7175" max="7175" width="9" style="1" customWidth="1"/>
    <col min="7176" max="7176" width="14.44140625" style="1" customWidth="1"/>
    <col min="7177" max="7177" width="9.109375" style="1"/>
    <col min="7178" max="7178" width="105.44140625" style="1" customWidth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9.44140625" style="1" customWidth="1"/>
    <col min="7431" max="7431" width="9" style="1" customWidth="1"/>
    <col min="7432" max="7432" width="14.44140625" style="1" customWidth="1"/>
    <col min="7433" max="7433" width="9.109375" style="1"/>
    <col min="7434" max="7434" width="105.44140625" style="1" customWidth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9.44140625" style="1" customWidth="1"/>
    <col min="7687" max="7687" width="9" style="1" customWidth="1"/>
    <col min="7688" max="7688" width="14.44140625" style="1" customWidth="1"/>
    <col min="7689" max="7689" width="9.109375" style="1"/>
    <col min="7690" max="7690" width="105.44140625" style="1" customWidth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9.44140625" style="1" customWidth="1"/>
    <col min="7943" max="7943" width="9" style="1" customWidth="1"/>
    <col min="7944" max="7944" width="14.44140625" style="1" customWidth="1"/>
    <col min="7945" max="7945" width="9.109375" style="1"/>
    <col min="7946" max="7946" width="105.44140625" style="1" customWidth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9.44140625" style="1" customWidth="1"/>
    <col min="8199" max="8199" width="9" style="1" customWidth="1"/>
    <col min="8200" max="8200" width="14.44140625" style="1" customWidth="1"/>
    <col min="8201" max="8201" width="9.109375" style="1"/>
    <col min="8202" max="8202" width="105.44140625" style="1" customWidth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9.44140625" style="1" customWidth="1"/>
    <col min="8455" max="8455" width="9" style="1" customWidth="1"/>
    <col min="8456" max="8456" width="14.44140625" style="1" customWidth="1"/>
    <col min="8457" max="8457" width="9.109375" style="1"/>
    <col min="8458" max="8458" width="105.44140625" style="1" customWidth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9.44140625" style="1" customWidth="1"/>
    <col min="8711" max="8711" width="9" style="1" customWidth="1"/>
    <col min="8712" max="8712" width="14.44140625" style="1" customWidth="1"/>
    <col min="8713" max="8713" width="9.109375" style="1"/>
    <col min="8714" max="8714" width="105.44140625" style="1" customWidth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9.44140625" style="1" customWidth="1"/>
    <col min="8967" max="8967" width="9" style="1" customWidth="1"/>
    <col min="8968" max="8968" width="14.44140625" style="1" customWidth="1"/>
    <col min="8969" max="8969" width="9.109375" style="1"/>
    <col min="8970" max="8970" width="105.44140625" style="1" customWidth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9.44140625" style="1" customWidth="1"/>
    <col min="9223" max="9223" width="9" style="1" customWidth="1"/>
    <col min="9224" max="9224" width="14.44140625" style="1" customWidth="1"/>
    <col min="9225" max="9225" width="9.109375" style="1"/>
    <col min="9226" max="9226" width="105.44140625" style="1" customWidth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9.44140625" style="1" customWidth="1"/>
    <col min="9479" max="9479" width="9" style="1" customWidth="1"/>
    <col min="9480" max="9480" width="14.44140625" style="1" customWidth="1"/>
    <col min="9481" max="9481" width="9.109375" style="1"/>
    <col min="9482" max="9482" width="105.44140625" style="1" customWidth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9.44140625" style="1" customWidth="1"/>
    <col min="9735" max="9735" width="9" style="1" customWidth="1"/>
    <col min="9736" max="9736" width="14.44140625" style="1" customWidth="1"/>
    <col min="9737" max="9737" width="9.109375" style="1"/>
    <col min="9738" max="9738" width="105.44140625" style="1" customWidth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9.44140625" style="1" customWidth="1"/>
    <col min="9991" max="9991" width="9" style="1" customWidth="1"/>
    <col min="9992" max="9992" width="14.44140625" style="1" customWidth="1"/>
    <col min="9993" max="9993" width="9.109375" style="1"/>
    <col min="9994" max="9994" width="105.44140625" style="1" customWidth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9.44140625" style="1" customWidth="1"/>
    <col min="10247" max="10247" width="9" style="1" customWidth="1"/>
    <col min="10248" max="10248" width="14.44140625" style="1" customWidth="1"/>
    <col min="10249" max="10249" width="9.109375" style="1"/>
    <col min="10250" max="10250" width="105.44140625" style="1" customWidth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9.44140625" style="1" customWidth="1"/>
    <col min="10503" max="10503" width="9" style="1" customWidth="1"/>
    <col min="10504" max="10504" width="14.44140625" style="1" customWidth="1"/>
    <col min="10505" max="10505" width="9.109375" style="1"/>
    <col min="10506" max="10506" width="105.44140625" style="1" customWidth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9.44140625" style="1" customWidth="1"/>
    <col min="10759" max="10759" width="9" style="1" customWidth="1"/>
    <col min="10760" max="10760" width="14.44140625" style="1" customWidth="1"/>
    <col min="10761" max="10761" width="9.109375" style="1"/>
    <col min="10762" max="10762" width="105.44140625" style="1" customWidth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9.44140625" style="1" customWidth="1"/>
    <col min="11015" max="11015" width="9" style="1" customWidth="1"/>
    <col min="11016" max="11016" width="14.44140625" style="1" customWidth="1"/>
    <col min="11017" max="11017" width="9.109375" style="1"/>
    <col min="11018" max="11018" width="105.44140625" style="1" customWidth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9.44140625" style="1" customWidth="1"/>
    <col min="11271" max="11271" width="9" style="1" customWidth="1"/>
    <col min="11272" max="11272" width="14.44140625" style="1" customWidth="1"/>
    <col min="11273" max="11273" width="9.109375" style="1"/>
    <col min="11274" max="11274" width="105.44140625" style="1" customWidth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9.44140625" style="1" customWidth="1"/>
    <col min="11527" max="11527" width="9" style="1" customWidth="1"/>
    <col min="11528" max="11528" width="14.44140625" style="1" customWidth="1"/>
    <col min="11529" max="11529" width="9.109375" style="1"/>
    <col min="11530" max="11530" width="105.44140625" style="1" customWidth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9.44140625" style="1" customWidth="1"/>
    <col min="11783" max="11783" width="9" style="1" customWidth="1"/>
    <col min="11784" max="11784" width="14.44140625" style="1" customWidth="1"/>
    <col min="11785" max="11785" width="9.109375" style="1"/>
    <col min="11786" max="11786" width="105.44140625" style="1" customWidth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9.44140625" style="1" customWidth="1"/>
    <col min="12039" max="12039" width="9" style="1" customWidth="1"/>
    <col min="12040" max="12040" width="14.44140625" style="1" customWidth="1"/>
    <col min="12041" max="12041" width="9.109375" style="1"/>
    <col min="12042" max="12042" width="105.44140625" style="1" customWidth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9.44140625" style="1" customWidth="1"/>
    <col min="12295" max="12295" width="9" style="1" customWidth="1"/>
    <col min="12296" max="12296" width="14.44140625" style="1" customWidth="1"/>
    <col min="12297" max="12297" width="9.109375" style="1"/>
    <col min="12298" max="12298" width="105.44140625" style="1" customWidth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9.44140625" style="1" customWidth="1"/>
    <col min="12551" max="12551" width="9" style="1" customWidth="1"/>
    <col min="12552" max="12552" width="14.44140625" style="1" customWidth="1"/>
    <col min="12553" max="12553" width="9.109375" style="1"/>
    <col min="12554" max="12554" width="105.44140625" style="1" customWidth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9.44140625" style="1" customWidth="1"/>
    <col min="12807" max="12807" width="9" style="1" customWidth="1"/>
    <col min="12808" max="12808" width="14.44140625" style="1" customWidth="1"/>
    <col min="12809" max="12809" width="9.109375" style="1"/>
    <col min="12810" max="12810" width="105.44140625" style="1" customWidth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9.44140625" style="1" customWidth="1"/>
    <col min="13063" max="13063" width="9" style="1" customWidth="1"/>
    <col min="13064" max="13064" width="14.44140625" style="1" customWidth="1"/>
    <col min="13065" max="13065" width="9.109375" style="1"/>
    <col min="13066" max="13066" width="105.44140625" style="1" customWidth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9.44140625" style="1" customWidth="1"/>
    <col min="13319" max="13319" width="9" style="1" customWidth="1"/>
    <col min="13320" max="13320" width="14.44140625" style="1" customWidth="1"/>
    <col min="13321" max="13321" width="9.109375" style="1"/>
    <col min="13322" max="13322" width="105.44140625" style="1" customWidth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9.44140625" style="1" customWidth="1"/>
    <col min="13575" max="13575" width="9" style="1" customWidth="1"/>
    <col min="13576" max="13576" width="14.44140625" style="1" customWidth="1"/>
    <col min="13577" max="13577" width="9.109375" style="1"/>
    <col min="13578" max="13578" width="105.44140625" style="1" customWidth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9.44140625" style="1" customWidth="1"/>
    <col min="13831" max="13831" width="9" style="1" customWidth="1"/>
    <col min="13832" max="13832" width="14.44140625" style="1" customWidth="1"/>
    <col min="13833" max="13833" width="9.109375" style="1"/>
    <col min="13834" max="13834" width="105.44140625" style="1" customWidth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9.44140625" style="1" customWidth="1"/>
    <col min="14087" max="14087" width="9" style="1" customWidth="1"/>
    <col min="14088" max="14088" width="14.44140625" style="1" customWidth="1"/>
    <col min="14089" max="14089" width="9.109375" style="1"/>
    <col min="14090" max="14090" width="105.44140625" style="1" customWidth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9.44140625" style="1" customWidth="1"/>
    <col min="14343" max="14343" width="9" style="1" customWidth="1"/>
    <col min="14344" max="14344" width="14.44140625" style="1" customWidth="1"/>
    <col min="14345" max="14345" width="9.109375" style="1"/>
    <col min="14346" max="14346" width="105.44140625" style="1" customWidth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9.44140625" style="1" customWidth="1"/>
    <col min="14599" max="14599" width="9" style="1" customWidth="1"/>
    <col min="14600" max="14600" width="14.44140625" style="1" customWidth="1"/>
    <col min="14601" max="14601" width="9.109375" style="1"/>
    <col min="14602" max="14602" width="105.44140625" style="1" customWidth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9.44140625" style="1" customWidth="1"/>
    <col min="14855" max="14855" width="9" style="1" customWidth="1"/>
    <col min="14856" max="14856" width="14.44140625" style="1" customWidth="1"/>
    <col min="14857" max="14857" width="9.109375" style="1"/>
    <col min="14858" max="14858" width="105.44140625" style="1" customWidth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9.44140625" style="1" customWidth="1"/>
    <col min="15111" max="15111" width="9" style="1" customWidth="1"/>
    <col min="15112" max="15112" width="14.44140625" style="1" customWidth="1"/>
    <col min="15113" max="15113" width="9.109375" style="1"/>
    <col min="15114" max="15114" width="105.44140625" style="1" customWidth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9.44140625" style="1" customWidth="1"/>
    <col min="15367" max="15367" width="9" style="1" customWidth="1"/>
    <col min="15368" max="15368" width="14.44140625" style="1" customWidth="1"/>
    <col min="15369" max="15369" width="9.109375" style="1"/>
    <col min="15370" max="15370" width="105.44140625" style="1" customWidth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9.44140625" style="1" customWidth="1"/>
    <col min="15623" max="15623" width="9" style="1" customWidth="1"/>
    <col min="15624" max="15624" width="14.44140625" style="1" customWidth="1"/>
    <col min="15625" max="15625" width="9.109375" style="1"/>
    <col min="15626" max="15626" width="105.44140625" style="1" customWidth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9.44140625" style="1" customWidth="1"/>
    <col min="15879" max="15879" width="9" style="1" customWidth="1"/>
    <col min="15880" max="15880" width="14.44140625" style="1" customWidth="1"/>
    <col min="15881" max="15881" width="9.109375" style="1"/>
    <col min="15882" max="15882" width="105.44140625" style="1" customWidth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9.44140625" style="1" customWidth="1"/>
    <col min="16135" max="16135" width="9" style="1" customWidth="1"/>
    <col min="16136" max="16136" width="14.44140625" style="1" customWidth="1"/>
    <col min="16137" max="16137" width="9.109375" style="1"/>
    <col min="16138" max="16138" width="105.44140625" style="1" customWidth="1"/>
    <col min="16139" max="16139" width="8.5546875" style="1" customWidth="1"/>
    <col min="16140" max="16140" width="25.5546875" style="1" customWidth="1"/>
    <col min="16141" max="16384" width="9.109375" style="1"/>
  </cols>
  <sheetData>
    <row r="1" spans="1:17" ht="24" customHeight="1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434</v>
      </c>
      <c r="B4" s="149"/>
      <c r="C4" s="148"/>
      <c r="D4" s="147"/>
      <c r="F4" s="151"/>
      <c r="G4" s="145"/>
      <c r="H4" s="144"/>
    </row>
    <row r="5" spans="1:17">
      <c r="A5" s="284" t="s">
        <v>435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436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7.6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41.4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7.6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f>[2]Composições!H11</f>
        <v>5115.4815440000002</v>
      </c>
      <c r="H26" s="97">
        <f t="shared" ref="H26:H53" si="0">SUM(F26:F26)*G26</f>
        <v>5115.4815440000002</v>
      </c>
      <c r="I26" s="4"/>
      <c r="J26" s="115"/>
    </row>
    <row r="27" spans="1:10" s="114" customFormat="1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 ht="28.5" customHeight="1">
      <c r="A28" s="95" t="s">
        <v>53</v>
      </c>
      <c r="B28" s="96">
        <v>4310490</v>
      </c>
      <c r="C28" s="95" t="s">
        <v>6</v>
      </c>
      <c r="D28" s="100" t="s">
        <v>442</v>
      </c>
      <c r="E28" s="99" t="s">
        <v>66</v>
      </c>
      <c r="F28" s="98">
        <v>1</v>
      </c>
      <c r="G28" s="91">
        <v>3632.97</v>
      </c>
      <c r="H28" s="97">
        <f>SUM(F28:F28)*G28</f>
        <v>3632.97</v>
      </c>
      <c r="I28" s="4"/>
      <c r="J28" s="115"/>
    </row>
    <row r="29" spans="1:10" s="114" customFormat="1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85.25</v>
      </c>
      <c r="H29" s="97">
        <f>SUM(F29:F29)*G29</f>
        <v>85.25</v>
      </c>
      <c r="I29" s="4"/>
      <c r="J29" s="115"/>
    </row>
    <row r="30" spans="1:10" s="114" customFormat="1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39.75" customHeight="1">
      <c r="A31" s="131" t="s">
        <v>50</v>
      </c>
      <c r="B31" s="308">
        <v>92367</v>
      </c>
      <c r="C31" s="131" t="s">
        <v>6</v>
      </c>
      <c r="D31" s="313" t="s">
        <v>443</v>
      </c>
      <c r="E31" s="310" t="s">
        <v>95</v>
      </c>
      <c r="F31" s="98">
        <v>63</v>
      </c>
      <c r="G31" s="311">
        <v>60.65</v>
      </c>
      <c r="H31" s="312">
        <f t="shared" si="0"/>
        <v>3820.95</v>
      </c>
      <c r="I31" s="114"/>
      <c r="J31" s="3"/>
    </row>
    <row r="32" spans="1:10" s="4" customFormat="1" ht="26.25" customHeight="1">
      <c r="A32" s="131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v>17.7</v>
      </c>
      <c r="G32" s="91">
        <v>41.14</v>
      </c>
      <c r="H32" s="97">
        <f>SUM(F32:F32)*G32</f>
        <v>728.178</v>
      </c>
      <c r="I32" s="114"/>
      <c r="J32" s="3"/>
    </row>
    <row r="33" spans="1:10" s="4" customFormat="1">
      <c r="A33" s="131" t="s">
        <v>48</v>
      </c>
      <c r="B33" s="308">
        <v>18485</v>
      </c>
      <c r="C33" s="131" t="s">
        <v>9</v>
      </c>
      <c r="D33" s="313" t="s">
        <v>444</v>
      </c>
      <c r="E33" s="310" t="s">
        <v>66</v>
      </c>
      <c r="F33" s="98">
        <v>1</v>
      </c>
      <c r="G33" s="311">
        <v>441.83</v>
      </c>
      <c r="H33" s="312">
        <f t="shared" si="0"/>
        <v>441.83</v>
      </c>
      <c r="J33" s="3"/>
    </row>
    <row r="34" spans="1:10" s="4" customFormat="1">
      <c r="A34" s="131" t="s">
        <v>47</v>
      </c>
      <c r="B34" s="96">
        <v>470514</v>
      </c>
      <c r="C34" s="95" t="s">
        <v>6</v>
      </c>
      <c r="D34" s="100" t="s">
        <v>107</v>
      </c>
      <c r="E34" s="99" t="s">
        <v>101</v>
      </c>
      <c r="F34" s="98">
        <v>1</v>
      </c>
      <c r="G34" s="91">
        <v>221.74</v>
      </c>
      <c r="H34" s="97">
        <f t="shared" si="0"/>
        <v>221.74</v>
      </c>
      <c r="J34" s="3"/>
    </row>
    <row r="35" spans="1:10" s="4" customFormat="1">
      <c r="A35" s="131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252.25</v>
      </c>
      <c r="H35" s="97">
        <f t="shared" si="0"/>
        <v>504.5</v>
      </c>
      <c r="J35" s="3"/>
    </row>
    <row r="36" spans="1:10" s="114" customFormat="1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330.35</v>
      </c>
      <c r="H37" s="97">
        <f t="shared" si="0"/>
        <v>660.7</v>
      </c>
      <c r="J37" s="3"/>
    </row>
    <row r="38" spans="1:10" s="114" customFormat="1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1106.54</v>
      </c>
      <c r="H38" s="97">
        <f t="shared" si="0"/>
        <v>2213.08</v>
      </c>
      <c r="I38" s="4"/>
      <c r="J38" s="115"/>
    </row>
    <row r="39" spans="1:10" s="114" customFormat="1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58.32</v>
      </c>
      <c r="H39" s="97">
        <f t="shared" si="0"/>
        <v>116.64</v>
      </c>
      <c r="I39" s="4"/>
      <c r="J39" s="115"/>
    </row>
    <row r="40" spans="1:10" s="4" customFormat="1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24.98</v>
      </c>
      <c r="H40" s="97">
        <f t="shared" si="0"/>
        <v>1498.8</v>
      </c>
      <c r="J40" s="3"/>
    </row>
    <row r="41" spans="1:10" s="4" customFormat="1">
      <c r="A41" s="95" t="s">
        <v>40</v>
      </c>
      <c r="B41" s="96">
        <v>500111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146.72</v>
      </c>
      <c r="H41" s="97">
        <f t="shared" si="0"/>
        <v>293.44</v>
      </c>
      <c r="J41" s="3"/>
    </row>
    <row r="42" spans="1:10" s="4" customFormat="1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11.96</v>
      </c>
      <c r="H42" s="97">
        <f t="shared" si="0"/>
        <v>23.92</v>
      </c>
      <c r="J42" s="3"/>
    </row>
    <row r="43" spans="1:10" s="122" customFormat="1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3</v>
      </c>
      <c r="G44" s="91">
        <v>109.6</v>
      </c>
      <c r="H44" s="97">
        <f t="shared" si="0"/>
        <v>328.79999999999995</v>
      </c>
      <c r="J44" s="3"/>
    </row>
    <row r="45" spans="1:10" s="4" customFormat="1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3</v>
      </c>
      <c r="G45" s="91">
        <v>180.8</v>
      </c>
      <c r="H45" s="97">
        <f t="shared" si="0"/>
        <v>542.40000000000009</v>
      </c>
      <c r="J45" s="3"/>
    </row>
    <row r="46" spans="1:10" s="4" customFormat="1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359.95</v>
      </c>
      <c r="H46" s="97">
        <f t="shared" si="0"/>
        <v>359.95</v>
      </c>
      <c r="J46" s="3"/>
    </row>
    <row r="47" spans="1:10" s="122" customFormat="1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7.6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25</v>
      </c>
      <c r="G48" s="91">
        <v>106.16</v>
      </c>
      <c r="H48" s="97">
        <f t="shared" si="0"/>
        <v>2654</v>
      </c>
      <c r="J48" s="3"/>
    </row>
    <row r="49" spans="1:10" s="4" customFormat="1" ht="27.6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603.61</v>
      </c>
      <c r="H49" s="97">
        <f t="shared" si="0"/>
        <v>603.61</v>
      </c>
      <c r="J49" s="3"/>
    </row>
    <row r="50" spans="1:10" s="4" customFormat="1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3</v>
      </c>
      <c r="G50" s="91">
        <v>115.43</v>
      </c>
      <c r="H50" s="97">
        <f t="shared" si="0"/>
        <v>346.29</v>
      </c>
      <c r="J50" s="3"/>
    </row>
    <row r="51" spans="1:10" s="114" customFormat="1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100</v>
      </c>
      <c r="G52" s="91">
        <v>5.62</v>
      </c>
      <c r="H52" s="97">
        <f t="shared" si="0"/>
        <v>562</v>
      </c>
      <c r="J52" s="3"/>
    </row>
    <row r="53" spans="1:10" s="4" customFormat="1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80</v>
      </c>
      <c r="G53" s="91">
        <v>3.39</v>
      </c>
      <c r="H53" s="97">
        <f t="shared" si="0"/>
        <v>271.2</v>
      </c>
      <c r="J53" s="3"/>
    </row>
    <row r="54" spans="1:10" s="4" customFormat="1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60</v>
      </c>
      <c r="G54" s="91">
        <v>2.7</v>
      </c>
      <c r="H54" s="97">
        <f>SUM(F54:F54)*G54</f>
        <v>162</v>
      </c>
      <c r="J54" s="3"/>
    </row>
    <row r="55" spans="1:10" s="114" customFormat="1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>
      <c r="A56" s="95" t="s">
        <v>25</v>
      </c>
      <c r="B56" s="96">
        <v>2120300</v>
      </c>
      <c r="C56" s="95" t="s">
        <v>6</v>
      </c>
      <c r="D56" s="100" t="s">
        <v>137</v>
      </c>
      <c r="E56" s="99" t="s">
        <v>95</v>
      </c>
      <c r="F56" s="98">
        <v>10</v>
      </c>
      <c r="G56" s="91">
        <v>17.600000000000001</v>
      </c>
      <c r="H56" s="97">
        <f>SUM(F56:F56)*G56</f>
        <v>176</v>
      </c>
      <c r="J56" s="3"/>
    </row>
    <row r="57" spans="1:10" s="4" customFormat="1" ht="27.6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v>3</v>
      </c>
      <c r="G57" s="91">
        <v>27.34</v>
      </c>
      <c r="H57" s="97">
        <f>SUM(F57:F57)*G57</f>
        <v>82.02</v>
      </c>
      <c r="J57" s="3"/>
    </row>
    <row r="58" spans="1:10" s="4" customFormat="1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30</v>
      </c>
      <c r="G58" s="91">
        <v>15.57</v>
      </c>
      <c r="H58" s="97">
        <f>SUM(F58:F58)*G58</f>
        <v>467.1</v>
      </c>
      <c r="J58" s="3"/>
    </row>
    <row r="59" spans="1:10" s="4" customFormat="1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25912.849543999997</v>
      </c>
      <c r="J59" s="3"/>
    </row>
    <row r="60" spans="1:10" s="4" customFormat="1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>
      <c r="A61" s="105">
        <v>4</v>
      </c>
      <c r="B61" s="106"/>
      <c r="C61" s="105"/>
      <c r="D61" s="104" t="s">
        <v>140</v>
      </c>
      <c r="E61" s="103"/>
      <c r="F61" s="102"/>
      <c r="G61" s="101"/>
      <c r="H61" s="90"/>
      <c r="J61" s="87"/>
    </row>
    <row r="62" spans="1:10" s="4" customFormat="1">
      <c r="A62" s="95" t="s">
        <v>22</v>
      </c>
      <c r="B62" s="96" t="s">
        <v>445</v>
      </c>
      <c r="C62" s="95" t="s">
        <v>14</v>
      </c>
      <c r="D62" s="100" t="s">
        <v>446</v>
      </c>
      <c r="E62" s="99" t="s">
        <v>95</v>
      </c>
      <c r="F62" s="98">
        <v>110</v>
      </c>
      <c r="G62" s="91">
        <v>111.9</v>
      </c>
      <c r="H62" s="97">
        <f>SUM(F62:F62)*G62</f>
        <v>12309</v>
      </c>
      <c r="J62" s="3"/>
    </row>
    <row r="63" spans="1:10" s="4" customFormat="1">
      <c r="A63" s="95" t="s">
        <v>21</v>
      </c>
      <c r="B63" s="96">
        <v>73631</v>
      </c>
      <c r="C63" s="95" t="s">
        <v>14</v>
      </c>
      <c r="D63" s="100" t="s">
        <v>143</v>
      </c>
      <c r="E63" s="99" t="s">
        <v>80</v>
      </c>
      <c r="F63" s="98">
        <v>60</v>
      </c>
      <c r="G63" s="91">
        <v>331.68</v>
      </c>
      <c r="H63" s="97">
        <f>SUM(F63:F63)*G63</f>
        <v>19900.8</v>
      </c>
      <c r="J63" s="3"/>
    </row>
    <row r="64" spans="1:10" s="4" customFormat="1">
      <c r="A64" s="95"/>
      <c r="B64" s="96"/>
      <c r="C64" s="95"/>
      <c r="D64" s="94" t="s">
        <v>20</v>
      </c>
      <c r="E64" s="93">
        <v>4</v>
      </c>
      <c r="F64" s="92"/>
      <c r="G64" s="91"/>
      <c r="H64" s="90">
        <f>SUM(H62:H63)</f>
        <v>32209.8</v>
      </c>
      <c r="J64" s="3"/>
    </row>
    <row r="65" spans="1:17" s="4" customFormat="1">
      <c r="A65" s="95"/>
      <c r="B65" s="96"/>
      <c r="C65" s="95"/>
      <c r="D65" s="94"/>
      <c r="E65" s="93"/>
      <c r="F65" s="92"/>
      <c r="G65" s="91"/>
      <c r="H65" s="90"/>
      <c r="J65" s="3"/>
    </row>
    <row r="66" spans="1:17" s="79" customFormat="1">
      <c r="A66" s="89"/>
      <c r="B66" s="86"/>
      <c r="C66" s="89"/>
      <c r="D66" s="84" t="s">
        <v>19</v>
      </c>
      <c r="E66" s="88"/>
      <c r="F66" s="80"/>
      <c r="G66" s="81"/>
      <c r="H66" s="80">
        <f>SUM(H13:H65)/2</f>
        <v>62030.602544000001</v>
      </c>
      <c r="I66" s="4"/>
      <c r="J66" s="87"/>
      <c r="K66" s="4"/>
      <c r="L66" s="4"/>
      <c r="M66" s="4"/>
      <c r="N66" s="4"/>
      <c r="O66" s="4"/>
      <c r="P66" s="4"/>
      <c r="Q66" s="4"/>
    </row>
    <row r="67" spans="1:17">
      <c r="A67" s="85"/>
      <c r="B67" s="86"/>
      <c r="C67" s="85"/>
      <c r="D67" s="84" t="s">
        <v>18</v>
      </c>
      <c r="E67" s="83">
        <f>H85</f>
        <v>0.27507930162283167</v>
      </c>
      <c r="F67" s="82"/>
      <c r="G67" s="81"/>
      <c r="H67" s="80">
        <f>H66*(1+E67)</f>
        <v>79093.937371046966</v>
      </c>
      <c r="I67" s="79"/>
      <c r="J67" s="78"/>
      <c r="K67" s="1"/>
      <c r="L67" s="1"/>
      <c r="M67" s="1"/>
      <c r="N67" s="1"/>
      <c r="O67" s="1"/>
      <c r="P67" s="1"/>
      <c r="Q67" s="1"/>
    </row>
    <row r="68" spans="1:17" s="31" customFormat="1">
      <c r="A68" s="76"/>
      <c r="B68" s="77"/>
      <c r="C68" s="76"/>
      <c r="D68" s="75"/>
      <c r="E68" s="74"/>
      <c r="F68" s="73"/>
      <c r="G68" s="72"/>
      <c r="H68" s="71"/>
      <c r="I68" s="32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7.6">
      <c r="A69" s="56"/>
      <c r="B69" s="55"/>
      <c r="C69" s="70" t="s">
        <v>17</v>
      </c>
      <c r="D69" s="69" t="s">
        <v>16</v>
      </c>
      <c r="E69" s="69" t="s">
        <v>15</v>
      </c>
      <c r="F69" s="68"/>
      <c r="G69" s="67"/>
      <c r="H69" s="66"/>
      <c r="I69" s="65"/>
      <c r="J69" s="32"/>
      <c r="K69" s="32"/>
      <c r="L69" s="32"/>
      <c r="M69" s="32"/>
      <c r="N69" s="32"/>
      <c r="O69" s="32"/>
      <c r="P69" s="32"/>
      <c r="Q69" s="32"/>
    </row>
    <row r="70" spans="1:17" s="31" customFormat="1" ht="27.6">
      <c r="A70" s="56"/>
      <c r="B70" s="55"/>
      <c r="C70" s="64" t="s">
        <v>14</v>
      </c>
      <c r="D70" s="63" t="s">
        <v>13</v>
      </c>
      <c r="E70" s="57">
        <v>43313</v>
      </c>
      <c r="F70" s="20"/>
      <c r="G70" s="19"/>
      <c r="H70" s="18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64" t="s">
        <v>9</v>
      </c>
      <c r="D71" s="63" t="s">
        <v>8</v>
      </c>
      <c r="E71" s="62">
        <v>43101</v>
      </c>
      <c r="F71" s="773" t="s">
        <v>10</v>
      </c>
      <c r="G71" s="774"/>
      <c r="H71" s="774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9" t="s">
        <v>6</v>
      </c>
      <c r="D72" s="58" t="s">
        <v>5</v>
      </c>
      <c r="E72" s="57">
        <v>43282</v>
      </c>
      <c r="F72" s="789" t="s">
        <v>7</v>
      </c>
      <c r="G72" s="776"/>
      <c r="H72" s="776"/>
      <c r="I72" s="60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56"/>
      <c r="B73" s="55"/>
      <c r="E73" s="159"/>
      <c r="F73" s="776"/>
      <c r="G73" s="776"/>
      <c r="H73" s="776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>
      <c r="A74" s="56"/>
      <c r="B74" s="55"/>
      <c r="C74" s="53"/>
      <c r="D74" s="54"/>
      <c r="E74" s="51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>
      <c r="A75" s="15"/>
      <c r="B75" s="22"/>
      <c r="C75" s="53"/>
      <c r="D75" s="52"/>
      <c r="E75" s="51"/>
      <c r="F75" s="41"/>
      <c r="G75" s="40"/>
      <c r="H75" s="34"/>
      <c r="I75" s="32"/>
      <c r="J75" s="32"/>
      <c r="K75" s="32"/>
      <c r="L75" s="32"/>
      <c r="M75" s="32"/>
      <c r="N75" s="32"/>
      <c r="O75" s="32"/>
      <c r="P75" s="32"/>
      <c r="Q75" s="32"/>
    </row>
    <row r="76" spans="1:17" s="2" customFormat="1" ht="15.6">
      <c r="A76" s="285"/>
      <c r="B76" s="286"/>
      <c r="C76" s="285"/>
      <c r="D76" s="325" t="s">
        <v>4</v>
      </c>
      <c r="E76" s="325"/>
      <c r="F76" s="326"/>
      <c r="G76" s="326"/>
      <c r="H76" s="327"/>
    </row>
    <row r="77" spans="1:17" s="2" customFormat="1">
      <c r="A77" s="285"/>
      <c r="B77" s="286"/>
      <c r="C77" s="285"/>
      <c r="D77" s="328" t="s">
        <v>475</v>
      </c>
      <c r="E77" s="329"/>
      <c r="F77" s="330"/>
      <c r="G77" s="330"/>
      <c r="H77" s="331">
        <v>0.04</v>
      </c>
    </row>
    <row r="78" spans="1:17" s="2" customFormat="1">
      <c r="A78" s="285"/>
      <c r="B78" s="286"/>
      <c r="C78" s="285"/>
      <c r="D78" s="328" t="s">
        <v>476</v>
      </c>
      <c r="E78" s="329"/>
      <c r="F78" s="330"/>
      <c r="G78" s="330"/>
      <c r="H78" s="331">
        <v>5.0000000000000001E-3</v>
      </c>
    </row>
    <row r="79" spans="1:17" s="2" customFormat="1">
      <c r="A79" s="285"/>
      <c r="B79" s="286"/>
      <c r="C79" s="285"/>
      <c r="D79" s="328" t="s">
        <v>477</v>
      </c>
      <c r="E79" s="329"/>
      <c r="F79" s="330"/>
      <c r="G79" s="330"/>
      <c r="H79" s="331">
        <v>8.9999999999999993E-3</v>
      </c>
    </row>
    <row r="80" spans="1:17" s="2" customFormat="1">
      <c r="A80" s="285"/>
      <c r="B80" s="286"/>
      <c r="C80" s="285"/>
      <c r="D80" s="328" t="s">
        <v>478</v>
      </c>
      <c r="E80" s="329"/>
      <c r="F80" s="330"/>
      <c r="G80" s="330"/>
      <c r="H80" s="331">
        <v>1.0200000000000001E-2</v>
      </c>
    </row>
    <row r="81" spans="1:11" s="2" customFormat="1">
      <c r="A81" s="285"/>
      <c r="B81" s="286"/>
      <c r="C81" s="285"/>
      <c r="D81" s="328" t="s">
        <v>479</v>
      </c>
      <c r="E81" s="329"/>
      <c r="F81" s="330"/>
      <c r="G81" s="330"/>
      <c r="H81" s="331">
        <v>7.0000000000000007E-2</v>
      </c>
    </row>
    <row r="82" spans="1:11" s="2" customFormat="1">
      <c r="A82" s="285"/>
      <c r="B82" s="286"/>
      <c r="C82" s="285"/>
      <c r="D82" s="797" t="s">
        <v>480</v>
      </c>
      <c r="E82" s="798"/>
      <c r="F82" s="798"/>
      <c r="G82" s="332"/>
      <c r="H82" s="331">
        <v>3.6499999999999998E-2</v>
      </c>
    </row>
    <row r="83" spans="1:11" s="2" customFormat="1">
      <c r="A83" s="285"/>
      <c r="B83" s="285"/>
      <c r="C83" s="285"/>
      <c r="D83" s="797" t="s">
        <v>481</v>
      </c>
      <c r="E83" s="798"/>
      <c r="F83" s="798"/>
      <c r="G83" s="332"/>
      <c r="H83" s="331">
        <v>0.05</v>
      </c>
    </row>
    <row r="84" spans="1:11" s="2" customFormat="1">
      <c r="A84" s="285"/>
      <c r="B84" s="285"/>
      <c r="C84" s="285"/>
      <c r="D84" s="799" t="s">
        <v>3</v>
      </c>
      <c r="E84" s="799"/>
      <c r="F84" s="799"/>
      <c r="G84" s="333"/>
      <c r="H84" s="331">
        <v>0.02</v>
      </c>
    </row>
    <row r="85" spans="1:11" s="2" customFormat="1" ht="15.6">
      <c r="A85" s="285"/>
      <c r="B85" s="285"/>
      <c r="C85" s="287"/>
      <c r="D85" s="800" t="s">
        <v>1</v>
      </c>
      <c r="E85" s="800"/>
      <c r="F85" s="801"/>
      <c r="G85" s="334"/>
      <c r="H85" s="335">
        <f>((1+H77+H78+H79)*(1+H80)*(1+H81))/(1-H82-H83-H84)-1</f>
        <v>0.27507930162283167</v>
      </c>
    </row>
    <row r="86" spans="1:11" s="2" customFormat="1">
      <c r="A86" s="288"/>
      <c r="B86" s="289"/>
      <c r="C86" s="287"/>
      <c r="D86" s="802"/>
      <c r="E86" s="802"/>
      <c r="F86" s="336"/>
      <c r="G86" s="337"/>
      <c r="H86" s="338"/>
      <c r="I86" s="290"/>
      <c r="J86" s="291"/>
      <c r="K86" s="291"/>
    </row>
    <row r="87" spans="1:11" s="2" customFormat="1">
      <c r="A87" s="288"/>
      <c r="B87" s="292"/>
      <c r="C87" s="293"/>
      <c r="D87" s="294"/>
      <c r="E87" s="295"/>
      <c r="F87" s="296"/>
      <c r="G87" s="337"/>
      <c r="H87" s="338"/>
      <c r="I87" s="290"/>
      <c r="J87" s="291"/>
      <c r="K87" s="291"/>
    </row>
    <row r="88" spans="1:11" s="2" customFormat="1">
      <c r="A88" s="288"/>
      <c r="B88" s="761"/>
      <c r="C88" s="761"/>
      <c r="D88" s="761"/>
      <c r="E88" s="295"/>
      <c r="F88" s="296"/>
      <c r="G88" s="337"/>
      <c r="H88" s="338"/>
      <c r="I88" s="290"/>
      <c r="J88" s="291"/>
      <c r="K88" s="291"/>
    </row>
    <row r="89" spans="1:11" s="2" customFormat="1" ht="19.5" customHeight="1">
      <c r="A89" s="288"/>
      <c r="B89" s="761"/>
      <c r="C89" s="761"/>
      <c r="D89" s="761"/>
      <c r="E89" s="297"/>
      <c r="F89" s="288"/>
      <c r="G89" s="337"/>
      <c r="H89" s="338"/>
      <c r="I89" s="290"/>
      <c r="J89" s="291"/>
      <c r="K89" s="291"/>
    </row>
    <row r="90" spans="1:11" s="2" customFormat="1" ht="21.75" customHeight="1">
      <c r="A90" s="288"/>
      <c r="B90" s="761"/>
      <c r="C90" s="761"/>
      <c r="D90" s="761"/>
      <c r="E90" s="298"/>
      <c r="F90" s="38"/>
      <c r="G90" s="337"/>
      <c r="H90" s="338"/>
      <c r="I90" s="290"/>
      <c r="J90" s="291"/>
      <c r="K90" s="291"/>
    </row>
    <row r="91" spans="1:11" s="2" customFormat="1">
      <c r="A91" s="288"/>
      <c r="B91" s="299"/>
      <c r="C91" s="300"/>
      <c r="D91" s="300"/>
      <c r="E91" s="39"/>
      <c r="F91" s="296"/>
      <c r="G91" s="301"/>
      <c r="H91" s="302"/>
      <c r="I91" s="290"/>
      <c r="J91" s="291"/>
      <c r="K91" s="291"/>
    </row>
    <row r="92" spans="1:11" s="2" customFormat="1">
      <c r="A92" s="288"/>
      <c r="B92" s="299"/>
      <c r="C92" s="43"/>
      <c r="D92" s="42"/>
      <c r="E92" s="41"/>
      <c r="F92" s="288"/>
      <c r="G92" s="301"/>
      <c r="H92" s="302"/>
      <c r="I92" s="290"/>
      <c r="J92" s="291"/>
      <c r="K92" s="291"/>
    </row>
    <row r="93" spans="1:11" s="2" customFormat="1">
      <c r="A93" s="288"/>
      <c r="B93" s="757" t="s">
        <v>0</v>
      </c>
      <c r="C93" s="758"/>
      <c r="D93" s="759"/>
      <c r="E93" s="41"/>
      <c r="F93" s="38"/>
      <c r="G93" s="301"/>
      <c r="H93" s="302"/>
      <c r="I93" s="290"/>
      <c r="J93" s="291"/>
      <c r="K93" s="291"/>
    </row>
    <row r="94" spans="1:11" s="2" customFormat="1">
      <c r="A94" s="288"/>
      <c r="B94" s="760"/>
      <c r="C94" s="761"/>
      <c r="D94" s="762"/>
      <c r="E94" s="30"/>
      <c r="F94" s="302"/>
      <c r="G94" s="303"/>
      <c r="H94" s="302"/>
      <c r="I94" s="290"/>
      <c r="J94" s="291"/>
      <c r="K94" s="291"/>
    </row>
    <row r="95" spans="1:11" s="2" customFormat="1">
      <c r="A95" s="288"/>
      <c r="B95" s="760"/>
      <c r="C95" s="761"/>
      <c r="D95" s="762"/>
      <c r="E95" s="39"/>
      <c r="F95" s="302"/>
      <c r="G95" s="303"/>
      <c r="H95" s="302"/>
      <c r="I95" s="290"/>
      <c r="J95" s="291"/>
      <c r="K95" s="291"/>
    </row>
    <row r="96" spans="1:11" s="2" customFormat="1">
      <c r="A96" s="288"/>
      <c r="B96" s="760"/>
      <c r="C96" s="761"/>
      <c r="D96" s="762"/>
      <c r="E96" s="304"/>
      <c r="F96" s="302"/>
      <c r="G96" s="303"/>
      <c r="H96" s="302"/>
      <c r="I96" s="290"/>
      <c r="J96" s="291"/>
      <c r="K96" s="291"/>
    </row>
    <row r="97" spans="1:18" s="2" customFormat="1" ht="16.5" customHeight="1">
      <c r="A97" s="288"/>
      <c r="B97" s="760"/>
      <c r="C97" s="761"/>
      <c r="D97" s="762"/>
      <c r="E97" s="304"/>
      <c r="F97" s="286"/>
      <c r="G97" s="305"/>
      <c r="H97" s="302"/>
      <c r="I97" s="290"/>
      <c r="J97" s="291"/>
      <c r="K97" s="291"/>
    </row>
    <row r="98" spans="1:18" s="31" customFormat="1">
      <c r="A98" s="74"/>
      <c r="B98" s="760"/>
      <c r="C98" s="761"/>
      <c r="D98" s="762"/>
      <c r="E98" s="304"/>
      <c r="F98" s="306"/>
      <c r="G98" s="66"/>
      <c r="H98" s="307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74"/>
      <c r="B99" s="794"/>
      <c r="C99" s="795"/>
      <c r="D99" s="796"/>
      <c r="E99" s="30"/>
      <c r="F99" s="30"/>
      <c r="G99" s="66"/>
      <c r="H99" s="307"/>
      <c r="I99" s="32"/>
      <c r="J99" s="32"/>
      <c r="K99" s="32"/>
      <c r="L99" s="32"/>
      <c r="M99" s="32"/>
      <c r="N99" s="32"/>
      <c r="O99" s="32"/>
      <c r="P99" s="32"/>
    </row>
    <row r="100" spans="1:18" s="23" customFormat="1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9:H9"/>
    <mergeCell ref="F71:H71"/>
    <mergeCell ref="F72:H72"/>
    <mergeCell ref="F73:H73"/>
    <mergeCell ref="D82:F82"/>
    <mergeCell ref="D83:F83"/>
    <mergeCell ref="D84:F84"/>
    <mergeCell ref="D85:F85"/>
    <mergeCell ref="D86:E86"/>
    <mergeCell ref="B88:D90"/>
  </mergeCells>
  <conditionalFormatting sqref="G86:H90">
    <cfRule type="expression" dxfId="23" priority="6" stopIfTrue="1">
      <formula>#REF!&lt;&gt;0</formula>
    </cfRule>
  </conditionalFormatting>
  <conditionalFormatting sqref="F86">
    <cfRule type="expression" dxfId="22" priority="5" stopIfTrue="1">
      <formula>#REF!&lt;&gt;0</formula>
    </cfRule>
  </conditionalFormatting>
  <conditionalFormatting sqref="H77:H81">
    <cfRule type="cellIs" dxfId="21" priority="1" stopIfTrue="1" operator="between">
      <formula>$D77</formula>
      <formula>$F77</formula>
    </cfRule>
  </conditionalFormatting>
  <conditionalFormatting sqref="D85:H85">
    <cfRule type="expression" dxfId="20" priority="4" stopIfTrue="1">
      <formula>$D$14&lt;&gt;0</formula>
    </cfRule>
  </conditionalFormatting>
  <conditionalFormatting sqref="D84:G84">
    <cfRule type="expression" dxfId="19" priority="3" stopIfTrue="1">
      <formula>$D$14&lt;&gt;0</formula>
    </cfRule>
  </conditionalFormatting>
  <conditionalFormatting sqref="H84">
    <cfRule type="expression" dxfId="18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7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06"/>
  <sheetViews>
    <sheetView topLeftCell="A65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13" style="7" customWidth="1"/>
    <col min="7" max="7" width="9" style="6" customWidth="1"/>
    <col min="8" max="8" width="14.44140625" style="5" customWidth="1"/>
    <col min="9" max="9" width="9.109375" style="4"/>
    <col min="10" max="10" width="9.109375" style="3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13" style="1" customWidth="1"/>
    <col min="263" max="263" width="9" style="1" customWidth="1"/>
    <col min="264" max="264" width="14.44140625" style="1" customWidth="1"/>
    <col min="265" max="266" width="9.109375" style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13" style="1" customWidth="1"/>
    <col min="519" max="519" width="9" style="1" customWidth="1"/>
    <col min="520" max="520" width="14.44140625" style="1" customWidth="1"/>
    <col min="521" max="522" width="9.109375" style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13" style="1" customWidth="1"/>
    <col min="775" max="775" width="9" style="1" customWidth="1"/>
    <col min="776" max="776" width="14.44140625" style="1" customWidth="1"/>
    <col min="777" max="778" width="9.109375" style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13" style="1" customWidth="1"/>
    <col min="1031" max="1031" width="9" style="1" customWidth="1"/>
    <col min="1032" max="1032" width="14.44140625" style="1" customWidth="1"/>
    <col min="1033" max="1034" width="9.109375" style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13" style="1" customWidth="1"/>
    <col min="1287" max="1287" width="9" style="1" customWidth="1"/>
    <col min="1288" max="1288" width="14.44140625" style="1" customWidth="1"/>
    <col min="1289" max="1290" width="9.109375" style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13" style="1" customWidth="1"/>
    <col min="1543" max="1543" width="9" style="1" customWidth="1"/>
    <col min="1544" max="1544" width="14.44140625" style="1" customWidth="1"/>
    <col min="1545" max="1546" width="9.109375" style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13" style="1" customWidth="1"/>
    <col min="1799" max="1799" width="9" style="1" customWidth="1"/>
    <col min="1800" max="1800" width="14.44140625" style="1" customWidth="1"/>
    <col min="1801" max="1802" width="9.109375" style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13" style="1" customWidth="1"/>
    <col min="2055" max="2055" width="9" style="1" customWidth="1"/>
    <col min="2056" max="2056" width="14.44140625" style="1" customWidth="1"/>
    <col min="2057" max="2058" width="9.109375" style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13" style="1" customWidth="1"/>
    <col min="2311" max="2311" width="9" style="1" customWidth="1"/>
    <col min="2312" max="2312" width="14.44140625" style="1" customWidth="1"/>
    <col min="2313" max="2314" width="9.109375" style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13" style="1" customWidth="1"/>
    <col min="2567" max="2567" width="9" style="1" customWidth="1"/>
    <col min="2568" max="2568" width="14.44140625" style="1" customWidth="1"/>
    <col min="2569" max="2570" width="9.109375" style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13" style="1" customWidth="1"/>
    <col min="2823" max="2823" width="9" style="1" customWidth="1"/>
    <col min="2824" max="2824" width="14.44140625" style="1" customWidth="1"/>
    <col min="2825" max="2826" width="9.109375" style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13" style="1" customWidth="1"/>
    <col min="3079" max="3079" width="9" style="1" customWidth="1"/>
    <col min="3080" max="3080" width="14.44140625" style="1" customWidth="1"/>
    <col min="3081" max="3082" width="9.109375" style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13" style="1" customWidth="1"/>
    <col min="3335" max="3335" width="9" style="1" customWidth="1"/>
    <col min="3336" max="3336" width="14.44140625" style="1" customWidth="1"/>
    <col min="3337" max="3338" width="9.109375" style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13" style="1" customWidth="1"/>
    <col min="3591" max="3591" width="9" style="1" customWidth="1"/>
    <col min="3592" max="3592" width="14.44140625" style="1" customWidth="1"/>
    <col min="3593" max="3594" width="9.109375" style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13" style="1" customWidth="1"/>
    <col min="3847" max="3847" width="9" style="1" customWidth="1"/>
    <col min="3848" max="3848" width="14.44140625" style="1" customWidth="1"/>
    <col min="3849" max="3850" width="9.109375" style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13" style="1" customWidth="1"/>
    <col min="4103" max="4103" width="9" style="1" customWidth="1"/>
    <col min="4104" max="4104" width="14.44140625" style="1" customWidth="1"/>
    <col min="4105" max="4106" width="9.109375" style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13" style="1" customWidth="1"/>
    <col min="4359" max="4359" width="9" style="1" customWidth="1"/>
    <col min="4360" max="4360" width="14.44140625" style="1" customWidth="1"/>
    <col min="4361" max="4362" width="9.109375" style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13" style="1" customWidth="1"/>
    <col min="4615" max="4615" width="9" style="1" customWidth="1"/>
    <col min="4616" max="4616" width="14.44140625" style="1" customWidth="1"/>
    <col min="4617" max="4618" width="9.109375" style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13" style="1" customWidth="1"/>
    <col min="4871" max="4871" width="9" style="1" customWidth="1"/>
    <col min="4872" max="4872" width="14.44140625" style="1" customWidth="1"/>
    <col min="4873" max="4874" width="9.109375" style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13" style="1" customWidth="1"/>
    <col min="5127" max="5127" width="9" style="1" customWidth="1"/>
    <col min="5128" max="5128" width="14.44140625" style="1" customWidth="1"/>
    <col min="5129" max="5130" width="9.109375" style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13" style="1" customWidth="1"/>
    <col min="5383" max="5383" width="9" style="1" customWidth="1"/>
    <col min="5384" max="5384" width="14.44140625" style="1" customWidth="1"/>
    <col min="5385" max="5386" width="9.109375" style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13" style="1" customWidth="1"/>
    <col min="5639" max="5639" width="9" style="1" customWidth="1"/>
    <col min="5640" max="5640" width="14.44140625" style="1" customWidth="1"/>
    <col min="5641" max="5642" width="9.109375" style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13" style="1" customWidth="1"/>
    <col min="5895" max="5895" width="9" style="1" customWidth="1"/>
    <col min="5896" max="5896" width="14.44140625" style="1" customWidth="1"/>
    <col min="5897" max="5898" width="9.109375" style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13" style="1" customWidth="1"/>
    <col min="6151" max="6151" width="9" style="1" customWidth="1"/>
    <col min="6152" max="6152" width="14.44140625" style="1" customWidth="1"/>
    <col min="6153" max="6154" width="9.109375" style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13" style="1" customWidth="1"/>
    <col min="6407" max="6407" width="9" style="1" customWidth="1"/>
    <col min="6408" max="6408" width="14.44140625" style="1" customWidth="1"/>
    <col min="6409" max="6410" width="9.109375" style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13" style="1" customWidth="1"/>
    <col min="6663" max="6663" width="9" style="1" customWidth="1"/>
    <col min="6664" max="6664" width="14.44140625" style="1" customWidth="1"/>
    <col min="6665" max="6666" width="9.109375" style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13" style="1" customWidth="1"/>
    <col min="6919" max="6919" width="9" style="1" customWidth="1"/>
    <col min="6920" max="6920" width="14.44140625" style="1" customWidth="1"/>
    <col min="6921" max="6922" width="9.109375" style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13" style="1" customWidth="1"/>
    <col min="7175" max="7175" width="9" style="1" customWidth="1"/>
    <col min="7176" max="7176" width="14.44140625" style="1" customWidth="1"/>
    <col min="7177" max="7178" width="9.109375" style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13" style="1" customWidth="1"/>
    <col min="7431" max="7431" width="9" style="1" customWidth="1"/>
    <col min="7432" max="7432" width="14.44140625" style="1" customWidth="1"/>
    <col min="7433" max="7434" width="9.109375" style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13" style="1" customWidth="1"/>
    <col min="7687" max="7687" width="9" style="1" customWidth="1"/>
    <col min="7688" max="7688" width="14.44140625" style="1" customWidth="1"/>
    <col min="7689" max="7690" width="9.109375" style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13" style="1" customWidth="1"/>
    <col min="7943" max="7943" width="9" style="1" customWidth="1"/>
    <col min="7944" max="7944" width="14.44140625" style="1" customWidth="1"/>
    <col min="7945" max="7946" width="9.109375" style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13" style="1" customWidth="1"/>
    <col min="8199" max="8199" width="9" style="1" customWidth="1"/>
    <col min="8200" max="8200" width="14.44140625" style="1" customWidth="1"/>
    <col min="8201" max="8202" width="9.109375" style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13" style="1" customWidth="1"/>
    <col min="8455" max="8455" width="9" style="1" customWidth="1"/>
    <col min="8456" max="8456" width="14.44140625" style="1" customWidth="1"/>
    <col min="8457" max="8458" width="9.109375" style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13" style="1" customWidth="1"/>
    <col min="8711" max="8711" width="9" style="1" customWidth="1"/>
    <col min="8712" max="8712" width="14.44140625" style="1" customWidth="1"/>
    <col min="8713" max="8714" width="9.109375" style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13" style="1" customWidth="1"/>
    <col min="8967" max="8967" width="9" style="1" customWidth="1"/>
    <col min="8968" max="8968" width="14.44140625" style="1" customWidth="1"/>
    <col min="8969" max="8970" width="9.109375" style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13" style="1" customWidth="1"/>
    <col min="9223" max="9223" width="9" style="1" customWidth="1"/>
    <col min="9224" max="9224" width="14.44140625" style="1" customWidth="1"/>
    <col min="9225" max="9226" width="9.109375" style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13" style="1" customWidth="1"/>
    <col min="9479" max="9479" width="9" style="1" customWidth="1"/>
    <col min="9480" max="9480" width="14.44140625" style="1" customWidth="1"/>
    <col min="9481" max="9482" width="9.109375" style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13" style="1" customWidth="1"/>
    <col min="9735" max="9735" width="9" style="1" customWidth="1"/>
    <col min="9736" max="9736" width="14.44140625" style="1" customWidth="1"/>
    <col min="9737" max="9738" width="9.109375" style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13" style="1" customWidth="1"/>
    <col min="9991" max="9991" width="9" style="1" customWidth="1"/>
    <col min="9992" max="9992" width="14.44140625" style="1" customWidth="1"/>
    <col min="9993" max="9994" width="9.109375" style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13" style="1" customWidth="1"/>
    <col min="10247" max="10247" width="9" style="1" customWidth="1"/>
    <col min="10248" max="10248" width="14.44140625" style="1" customWidth="1"/>
    <col min="10249" max="10250" width="9.109375" style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13" style="1" customWidth="1"/>
    <col min="10503" max="10503" width="9" style="1" customWidth="1"/>
    <col min="10504" max="10504" width="14.44140625" style="1" customWidth="1"/>
    <col min="10505" max="10506" width="9.109375" style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13" style="1" customWidth="1"/>
    <col min="10759" max="10759" width="9" style="1" customWidth="1"/>
    <col min="10760" max="10760" width="14.44140625" style="1" customWidth="1"/>
    <col min="10761" max="10762" width="9.109375" style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13" style="1" customWidth="1"/>
    <col min="11015" max="11015" width="9" style="1" customWidth="1"/>
    <col min="11016" max="11016" width="14.44140625" style="1" customWidth="1"/>
    <col min="11017" max="11018" width="9.109375" style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13" style="1" customWidth="1"/>
    <col min="11271" max="11271" width="9" style="1" customWidth="1"/>
    <col min="11272" max="11272" width="14.44140625" style="1" customWidth="1"/>
    <col min="11273" max="11274" width="9.109375" style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13" style="1" customWidth="1"/>
    <col min="11527" max="11527" width="9" style="1" customWidth="1"/>
    <col min="11528" max="11528" width="14.44140625" style="1" customWidth="1"/>
    <col min="11529" max="11530" width="9.109375" style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13" style="1" customWidth="1"/>
    <col min="11783" max="11783" width="9" style="1" customWidth="1"/>
    <col min="11784" max="11784" width="14.44140625" style="1" customWidth="1"/>
    <col min="11785" max="11786" width="9.109375" style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13" style="1" customWidth="1"/>
    <col min="12039" max="12039" width="9" style="1" customWidth="1"/>
    <col min="12040" max="12040" width="14.44140625" style="1" customWidth="1"/>
    <col min="12041" max="12042" width="9.109375" style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13" style="1" customWidth="1"/>
    <col min="12295" max="12295" width="9" style="1" customWidth="1"/>
    <col min="12296" max="12296" width="14.44140625" style="1" customWidth="1"/>
    <col min="12297" max="12298" width="9.109375" style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13" style="1" customWidth="1"/>
    <col min="12551" max="12551" width="9" style="1" customWidth="1"/>
    <col min="12552" max="12552" width="14.44140625" style="1" customWidth="1"/>
    <col min="12553" max="12554" width="9.109375" style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13" style="1" customWidth="1"/>
    <col min="12807" max="12807" width="9" style="1" customWidth="1"/>
    <col min="12808" max="12808" width="14.44140625" style="1" customWidth="1"/>
    <col min="12809" max="12810" width="9.109375" style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13" style="1" customWidth="1"/>
    <col min="13063" max="13063" width="9" style="1" customWidth="1"/>
    <col min="13064" max="13064" width="14.44140625" style="1" customWidth="1"/>
    <col min="13065" max="13066" width="9.109375" style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13" style="1" customWidth="1"/>
    <col min="13319" max="13319" width="9" style="1" customWidth="1"/>
    <col min="13320" max="13320" width="14.44140625" style="1" customWidth="1"/>
    <col min="13321" max="13322" width="9.109375" style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13" style="1" customWidth="1"/>
    <col min="13575" max="13575" width="9" style="1" customWidth="1"/>
    <col min="13576" max="13576" width="14.44140625" style="1" customWidth="1"/>
    <col min="13577" max="13578" width="9.109375" style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13" style="1" customWidth="1"/>
    <col min="13831" max="13831" width="9" style="1" customWidth="1"/>
    <col min="13832" max="13832" width="14.44140625" style="1" customWidth="1"/>
    <col min="13833" max="13834" width="9.109375" style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13" style="1" customWidth="1"/>
    <col min="14087" max="14087" width="9" style="1" customWidth="1"/>
    <col min="14088" max="14088" width="14.44140625" style="1" customWidth="1"/>
    <col min="14089" max="14090" width="9.109375" style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13" style="1" customWidth="1"/>
    <col min="14343" max="14343" width="9" style="1" customWidth="1"/>
    <col min="14344" max="14344" width="14.44140625" style="1" customWidth="1"/>
    <col min="14345" max="14346" width="9.109375" style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13" style="1" customWidth="1"/>
    <col min="14599" max="14599" width="9" style="1" customWidth="1"/>
    <col min="14600" max="14600" width="14.44140625" style="1" customWidth="1"/>
    <col min="14601" max="14602" width="9.109375" style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13" style="1" customWidth="1"/>
    <col min="14855" max="14855" width="9" style="1" customWidth="1"/>
    <col min="14856" max="14856" width="14.44140625" style="1" customWidth="1"/>
    <col min="14857" max="14858" width="9.109375" style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13" style="1" customWidth="1"/>
    <col min="15111" max="15111" width="9" style="1" customWidth="1"/>
    <col min="15112" max="15112" width="14.44140625" style="1" customWidth="1"/>
    <col min="15113" max="15114" width="9.109375" style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13" style="1" customWidth="1"/>
    <col min="15367" max="15367" width="9" style="1" customWidth="1"/>
    <col min="15368" max="15368" width="14.44140625" style="1" customWidth="1"/>
    <col min="15369" max="15370" width="9.109375" style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13" style="1" customWidth="1"/>
    <col min="15623" max="15623" width="9" style="1" customWidth="1"/>
    <col min="15624" max="15624" width="14.44140625" style="1" customWidth="1"/>
    <col min="15625" max="15626" width="9.109375" style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13" style="1" customWidth="1"/>
    <col min="15879" max="15879" width="9" style="1" customWidth="1"/>
    <col min="15880" max="15880" width="14.44140625" style="1" customWidth="1"/>
    <col min="15881" max="15882" width="9.109375" style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13" style="1" customWidth="1"/>
    <col min="16135" max="16135" width="9" style="1" customWidth="1"/>
    <col min="16136" max="16136" width="14.44140625" style="1" customWidth="1"/>
    <col min="16137" max="16138" width="9.109375" style="1"/>
    <col min="16139" max="16139" width="8.5546875" style="1" customWidth="1"/>
    <col min="16140" max="16140" width="25.5546875" style="1" customWidth="1"/>
    <col min="16141" max="16384" width="9.109375" style="1"/>
  </cols>
  <sheetData>
    <row r="1" spans="1:17">
      <c r="A1" s="314"/>
      <c r="B1" s="279" t="s">
        <v>447</v>
      </c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>
      <c r="A5" s="150" t="s">
        <v>448</v>
      </c>
      <c r="B5" s="149"/>
      <c r="C5" s="148"/>
      <c r="D5" s="147"/>
      <c r="F5" s="151"/>
      <c r="G5" s="145"/>
      <c r="H5" s="144"/>
    </row>
    <row r="6" spans="1:17">
      <c r="A6" s="150" t="s">
        <v>382</v>
      </c>
      <c r="B6" s="149"/>
      <c r="C6" s="148"/>
      <c r="D6" s="147"/>
      <c r="F6" s="151"/>
      <c r="G6" s="145"/>
      <c r="H6" s="144"/>
    </row>
    <row r="7" spans="1:17">
      <c r="A7" s="150" t="s">
        <v>449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41.4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369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7.6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9.83*0.7*0.15</f>
        <v>1.0321499999999999</v>
      </c>
      <c r="G19" s="91">
        <v>207.66</v>
      </c>
      <c r="H19" s="97">
        <f>F19*G19</f>
        <v>214.33626899999999</v>
      </c>
      <c r="I19" s="128"/>
      <c r="J19" s="3"/>
    </row>
    <row r="20" spans="1:10" s="2" customFormat="1" ht="27.6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(6.48*0.7*1.7)+(3.35*0.7*1)</f>
        <v>10.056199999999999</v>
      </c>
      <c r="G20" s="91">
        <v>50.09</v>
      </c>
      <c r="H20" s="97">
        <f>F20*G20</f>
        <v>503.71505799999994</v>
      </c>
      <c r="I20" s="128"/>
      <c r="J20" s="3"/>
    </row>
    <row r="21" spans="1:10" s="2" customFormat="1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F20-(9.83*0.25)</f>
        <v>7.5986999999999991</v>
      </c>
      <c r="G21" s="91">
        <v>30.05</v>
      </c>
      <c r="H21" s="97">
        <f>F21*G21</f>
        <v>228.34093499999997</v>
      </c>
      <c r="I21" s="128"/>
      <c r="J21" s="3"/>
    </row>
    <row r="22" spans="1:10" s="4" customFormat="1" ht="27.6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6.881*0.1*1.15</f>
        <v>0.79131499999999999</v>
      </c>
      <c r="G22" s="91">
        <v>24.19</v>
      </c>
      <c r="H22" s="97">
        <f>F22*G22</f>
        <v>19.141909850000001</v>
      </c>
      <c r="J22" s="3"/>
    </row>
    <row r="23" spans="1:10" s="4" customFormat="1" ht="27.6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17.408929999999998</v>
      </c>
      <c r="G23" s="91">
        <v>1.1499999999999999</v>
      </c>
      <c r="H23" s="97">
        <f>F23*G23</f>
        <v>20.020269499999998</v>
      </c>
      <c r="J23" s="3"/>
    </row>
    <row r="24" spans="1:10" s="4" customFormat="1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985.55444134999993</v>
      </c>
      <c r="J24" s="3"/>
    </row>
    <row r="25" spans="1:10" s="4" customFormat="1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7.6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430" customFormat="1">
      <c r="A30" s="423" t="s">
        <v>45</v>
      </c>
      <c r="B30" s="422">
        <v>5622</v>
      </c>
      <c r="C30" s="423" t="s">
        <v>14</v>
      </c>
      <c r="D30" s="426" t="s">
        <v>405</v>
      </c>
      <c r="E30" s="427" t="s">
        <v>86</v>
      </c>
      <c r="F30" s="428">
        <f>2.5*2.5</f>
        <v>6.25</v>
      </c>
      <c r="G30" s="429">
        <v>4.72</v>
      </c>
      <c r="H30" s="424">
        <f t="shared" si="0"/>
        <v>29.5</v>
      </c>
      <c r="J30" s="431"/>
    </row>
    <row r="31" spans="1:10" s="4" customFormat="1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5.2</v>
      </c>
      <c r="G32" s="91">
        <v>26.49</v>
      </c>
      <c r="H32" s="97">
        <f t="shared" si="0"/>
        <v>137.74799999999999</v>
      </c>
      <c r="J32" s="3"/>
    </row>
    <row r="33" spans="1:10" s="4" customFormat="1" ht="41.4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352.5</v>
      </c>
      <c r="G33" s="91">
        <v>6.09</v>
      </c>
      <c r="H33" s="97">
        <f t="shared" si="0"/>
        <v>2146.7249999999999</v>
      </c>
      <c r="J33" s="3"/>
    </row>
    <row r="34" spans="1:10" s="4" customFormat="1" ht="55.2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f>2.5*2.5*0.6</f>
        <v>3.75</v>
      </c>
      <c r="G34" s="91">
        <v>311.95999999999998</v>
      </c>
      <c r="H34" s="97">
        <f t="shared" si="0"/>
        <v>1169.8499999999999</v>
      </c>
      <c r="J34" s="3"/>
    </row>
    <row r="35" spans="1:10" s="4" customFormat="1" ht="27.6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352.5</v>
      </c>
      <c r="G35" s="91">
        <v>8.19</v>
      </c>
      <c r="H35" s="97">
        <f t="shared" si="0"/>
        <v>2886.9749999999999</v>
      </c>
      <c r="J35" s="3"/>
    </row>
    <row r="36" spans="1:10" s="4" customFormat="1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7.6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82.8">
      <c r="A39" s="95" t="s">
        <v>387</v>
      </c>
      <c r="B39" s="96"/>
      <c r="C39" s="95" t="s">
        <v>95</v>
      </c>
      <c r="D39" s="100" t="s">
        <v>454</v>
      </c>
      <c r="E39" s="268" t="s">
        <v>101</v>
      </c>
      <c r="F39" s="92">
        <v>1</v>
      </c>
      <c r="G39" s="91">
        <v>8767</v>
      </c>
      <c r="H39" s="97">
        <f t="shared" si="0"/>
        <v>8767</v>
      </c>
      <c r="J39" s="3"/>
    </row>
    <row r="40" spans="1:10" s="4" customFormat="1" ht="27.6">
      <c r="A40" s="95" t="s">
        <v>388</v>
      </c>
      <c r="B40" s="96">
        <v>93287</v>
      </c>
      <c r="C40" s="95" t="s">
        <v>14</v>
      </c>
      <c r="D40" s="100" t="s">
        <v>577</v>
      </c>
      <c r="E40" s="268" t="s">
        <v>576</v>
      </c>
      <c r="F40" s="92">
        <v>5</v>
      </c>
      <c r="G40" s="91">
        <v>288.44</v>
      </c>
      <c r="H40" s="97">
        <f t="shared" si="0"/>
        <v>1442.2</v>
      </c>
      <c r="J40" s="3"/>
    </row>
    <row r="41" spans="1:10" s="4" customFormat="1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7.6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7.6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25064.153786080005</v>
      </c>
      <c r="J45" s="3"/>
    </row>
    <row r="46" spans="1:10" s="4" customFormat="1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1</v>
      </c>
      <c r="G52" s="91">
        <v>68.12</v>
      </c>
      <c r="H52" s="97">
        <f t="shared" si="1"/>
        <v>68.12</v>
      </c>
      <c r="J52" s="3"/>
    </row>
    <row r="53" spans="1:10" s="114" customFormat="1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80.31</v>
      </c>
      <c r="G54" s="91">
        <v>123.19</v>
      </c>
      <c r="H54" s="97">
        <f t="shared" si="1"/>
        <v>9893.3888999999999</v>
      </c>
      <c r="J54" s="3"/>
    </row>
    <row r="55" spans="1:10" s="4" customFormat="1" ht="26.25" customHeight="1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1</v>
      </c>
      <c r="G55" s="91">
        <v>19.1291145</v>
      </c>
      <c r="H55" s="97">
        <f t="shared" si="1"/>
        <v>19.1291145</v>
      </c>
      <c r="J55" s="3"/>
    </row>
    <row r="56" spans="1:10" s="4" customFormat="1" ht="15.75" customHeight="1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F54*0.3</f>
        <v>24.093</v>
      </c>
      <c r="G56" s="91">
        <v>16.649999999999999</v>
      </c>
      <c r="H56" s="97">
        <f t="shared" si="1"/>
        <v>401.14844999999997</v>
      </c>
      <c r="J56" s="3"/>
    </row>
    <row r="57" spans="1:10" s="4" customFormat="1" ht="15.75" customHeight="1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v>6.8810000000000002</v>
      </c>
      <c r="G60" s="91">
        <v>34.090000000000003</v>
      </c>
      <c r="H60" s="97">
        <f>F60*G60</f>
        <v>234.57329000000004</v>
      </c>
      <c r="J60" s="3"/>
    </row>
    <row r="61" spans="1:10" s="114" customFormat="1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2</v>
      </c>
      <c r="G62" s="91">
        <v>318.66000000000003</v>
      </c>
      <c r="H62" s="97">
        <f t="shared" si="1"/>
        <v>637.32000000000005</v>
      </c>
      <c r="J62" s="3"/>
    </row>
    <row r="63" spans="1:10" s="114" customFormat="1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2</v>
      </c>
      <c r="G63" s="91">
        <v>961.32</v>
      </c>
      <c r="H63" s="97">
        <f t="shared" si="1"/>
        <v>1922.64</v>
      </c>
      <c r="I63" s="4"/>
      <c r="J63" s="115"/>
    </row>
    <row r="64" spans="1:10" s="114" customFormat="1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2</v>
      </c>
      <c r="G64" s="91">
        <v>46.79</v>
      </c>
      <c r="H64" s="97">
        <f t="shared" si="1"/>
        <v>93.58</v>
      </c>
      <c r="I64" s="4"/>
      <c r="J64" s="115"/>
    </row>
    <row r="65" spans="1:10" s="4" customFormat="1" ht="14.25" customHeight="1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60</v>
      </c>
      <c r="G65" s="91">
        <v>24.59</v>
      </c>
      <c r="H65" s="97">
        <f t="shared" si="1"/>
        <v>1475.4</v>
      </c>
      <c r="J65" s="3"/>
    </row>
    <row r="66" spans="1:10" s="4" customFormat="1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2</v>
      </c>
      <c r="G66" s="91">
        <v>134.59</v>
      </c>
      <c r="H66" s="97">
        <f t="shared" si="1"/>
        <v>269.18</v>
      </c>
      <c r="J66" s="3"/>
    </row>
    <row r="67" spans="1:10" s="4" customFormat="1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2</v>
      </c>
      <c r="G67" s="91">
        <v>11.65</v>
      </c>
      <c r="H67" s="97">
        <f t="shared" si="1"/>
        <v>23.3</v>
      </c>
      <c r="J67" s="3"/>
    </row>
    <row r="68" spans="1:10" s="122" customFormat="1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3</v>
      </c>
      <c r="G69" s="91">
        <v>110.53</v>
      </c>
      <c r="H69" s="97">
        <f t="shared" si="1"/>
        <v>331.59000000000003</v>
      </c>
      <c r="J69" s="3"/>
    </row>
    <row r="70" spans="1:10" s="4" customFormat="1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4</v>
      </c>
      <c r="G70" s="91">
        <v>175.05</v>
      </c>
      <c r="H70" s="97">
        <f t="shared" si="1"/>
        <v>700.2</v>
      </c>
      <c r="J70" s="3"/>
    </row>
    <row r="71" spans="1:10" s="122" customFormat="1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7.6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17</v>
      </c>
      <c r="G72" s="91">
        <v>88.35</v>
      </c>
      <c r="H72" s="97">
        <f t="shared" si="1"/>
        <v>1501.9499999999998</v>
      </c>
      <c r="J72" s="3"/>
    </row>
    <row r="73" spans="1:10" s="4" customFormat="1" ht="27.6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1</v>
      </c>
      <c r="G73" s="91">
        <v>555.84</v>
      </c>
      <c r="H73" s="97">
        <f t="shared" si="1"/>
        <v>555.84</v>
      </c>
      <c r="J73" s="3"/>
    </row>
    <row r="74" spans="1:10" s="4" customFormat="1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2</v>
      </c>
      <c r="G74" s="91">
        <v>104.91</v>
      </c>
      <c r="H74" s="97">
        <f t="shared" si="1"/>
        <v>209.82</v>
      </c>
      <c r="J74" s="3"/>
    </row>
    <row r="75" spans="1:10" s="114" customFormat="1">
      <c r="A75" s="121" t="s">
        <v>206</v>
      </c>
      <c r="B75" s="96"/>
      <c r="C75" s="121"/>
      <c r="D75" s="120" t="s">
        <v>129</v>
      </c>
      <c r="E75" s="119"/>
      <c r="F75" s="118"/>
      <c r="G75" s="117"/>
      <c r="H75" s="116"/>
      <c r="J75" s="115"/>
    </row>
    <row r="76" spans="1:10" s="260" customFormat="1">
      <c r="A76" s="315" t="s">
        <v>205</v>
      </c>
      <c r="B76" s="316" t="s">
        <v>130</v>
      </c>
      <c r="C76" s="315" t="s">
        <v>6</v>
      </c>
      <c r="D76" s="317" t="s">
        <v>131</v>
      </c>
      <c r="E76" s="318" t="s">
        <v>95</v>
      </c>
      <c r="F76" s="319"/>
      <c r="G76" s="320">
        <v>5.15</v>
      </c>
      <c r="H76" s="321">
        <f>F76*G76</f>
        <v>0</v>
      </c>
      <c r="J76" s="261"/>
    </row>
    <row r="77" spans="1:10" s="260" customFormat="1">
      <c r="A77" s="315" t="s">
        <v>202</v>
      </c>
      <c r="B77" s="316" t="s">
        <v>132</v>
      </c>
      <c r="C77" s="315" t="s">
        <v>6</v>
      </c>
      <c r="D77" s="317" t="s">
        <v>133</v>
      </c>
      <c r="E77" s="318" t="s">
        <v>95</v>
      </c>
      <c r="F77" s="319"/>
      <c r="G77" s="320">
        <v>3.04</v>
      </c>
      <c r="H77" s="321">
        <f>F77*G77</f>
        <v>0</v>
      </c>
      <c r="J77" s="261"/>
    </row>
    <row r="78" spans="1:10" s="260" customFormat="1">
      <c r="A78" s="315" t="s">
        <v>201</v>
      </c>
      <c r="B78" s="316" t="s">
        <v>134</v>
      </c>
      <c r="C78" s="315" t="s">
        <v>6</v>
      </c>
      <c r="D78" s="317" t="s">
        <v>135</v>
      </c>
      <c r="E78" s="318" t="s">
        <v>95</v>
      </c>
      <c r="F78" s="319"/>
      <c r="G78" s="320">
        <v>2.13</v>
      </c>
      <c r="H78" s="321">
        <f>F78*G78</f>
        <v>0</v>
      </c>
      <c r="J78" s="261"/>
    </row>
    <row r="79" spans="1:10" s="260" customFormat="1">
      <c r="A79" s="315" t="s">
        <v>352</v>
      </c>
      <c r="B79" s="316" t="s">
        <v>204</v>
      </c>
      <c r="C79" s="315" t="s">
        <v>6</v>
      </c>
      <c r="D79" s="317" t="s">
        <v>203</v>
      </c>
      <c r="E79" s="318" t="s">
        <v>101</v>
      </c>
      <c r="F79" s="319"/>
      <c r="G79" s="320">
        <v>61.27</v>
      </c>
      <c r="H79" s="321">
        <f>F79*G79</f>
        <v>0</v>
      </c>
      <c r="J79" s="261"/>
    </row>
    <row r="80" spans="1:10" s="114" customFormat="1">
      <c r="A80" s="121" t="s">
        <v>200</v>
      </c>
      <c r="B80" s="96"/>
      <c r="C80" s="121"/>
      <c r="D80" s="120" t="s">
        <v>136</v>
      </c>
      <c r="E80" s="119"/>
      <c r="F80" s="118"/>
      <c r="G80" s="117"/>
      <c r="H80" s="116"/>
      <c r="J80" s="115"/>
    </row>
    <row r="81" spans="1:17" s="4" customFormat="1" ht="27.6">
      <c r="A81" s="95" t="s">
        <v>199</v>
      </c>
      <c r="B81" s="96">
        <v>72947</v>
      </c>
      <c r="C81" s="95" t="s">
        <v>14</v>
      </c>
      <c r="D81" s="100" t="s">
        <v>138</v>
      </c>
      <c r="E81" s="99" t="s">
        <v>80</v>
      </c>
      <c r="F81" s="98">
        <f>F69+F70+F62</f>
        <v>9</v>
      </c>
      <c r="G81" s="91">
        <v>18.38</v>
      </c>
      <c r="H81" s="97">
        <f>F81*G81</f>
        <v>165.42</v>
      </c>
      <c r="J81" s="3"/>
    </row>
    <row r="82" spans="1:17" s="4" customFormat="1">
      <c r="A82" s="95" t="s">
        <v>196</v>
      </c>
      <c r="B82" s="96">
        <v>970101</v>
      </c>
      <c r="C82" s="95" t="s">
        <v>6</v>
      </c>
      <c r="D82" s="100" t="s">
        <v>139</v>
      </c>
      <c r="E82" s="99" t="s">
        <v>101</v>
      </c>
      <c r="F82" s="98">
        <f>15+20</f>
        <v>35</v>
      </c>
      <c r="G82" s="91">
        <v>18.48</v>
      </c>
      <c r="H82" s="97">
        <f>F82*G82</f>
        <v>646.80000000000007</v>
      </c>
      <c r="J82" s="3"/>
    </row>
    <row r="83" spans="1:17" s="4" customFormat="1">
      <c r="A83" s="95"/>
      <c r="B83" s="96"/>
      <c r="C83" s="95"/>
      <c r="D83" s="94" t="s">
        <v>20</v>
      </c>
      <c r="E83" s="93">
        <v>4</v>
      </c>
      <c r="F83" s="92"/>
      <c r="G83" s="91"/>
      <c r="H83" s="90">
        <f>SUM(H49:H82)</f>
        <v>25598.703604500002</v>
      </c>
      <c r="J83" s="3"/>
    </row>
    <row r="84" spans="1:17" s="4" customFormat="1">
      <c r="A84" s="95"/>
      <c r="B84" s="96"/>
      <c r="C84" s="95"/>
      <c r="D84" s="94"/>
      <c r="E84" s="93"/>
      <c r="F84" s="92"/>
      <c r="G84" s="91"/>
      <c r="H84" s="90"/>
      <c r="J84" s="3"/>
    </row>
    <row r="85" spans="1:17" s="4" customFormat="1">
      <c r="A85" s="105">
        <v>5</v>
      </c>
      <c r="B85" s="106"/>
      <c r="C85" s="105"/>
      <c r="D85" s="104" t="s">
        <v>349</v>
      </c>
      <c r="E85" s="268"/>
      <c r="F85" s="92"/>
      <c r="G85" s="91"/>
      <c r="H85" s="97"/>
      <c r="J85" s="3"/>
    </row>
    <row r="86" spans="1:17" s="4" customFormat="1">
      <c r="A86" s="95" t="s">
        <v>351</v>
      </c>
      <c r="B86" s="96" t="s">
        <v>347</v>
      </c>
      <c r="C86" s="95" t="s">
        <v>12</v>
      </c>
      <c r="D86" s="100" t="s">
        <v>346</v>
      </c>
      <c r="E86" s="268" t="s">
        <v>101</v>
      </c>
      <c r="F86" s="92">
        <v>1</v>
      </c>
      <c r="G86" s="91">
        <v>5689</v>
      </c>
      <c r="H86" s="97">
        <f t="shared" ref="H86:H91" si="2">F86*G86</f>
        <v>5689</v>
      </c>
      <c r="J86" s="3"/>
    </row>
    <row r="87" spans="1:17" s="260" customFormat="1">
      <c r="A87" s="315" t="s">
        <v>350</v>
      </c>
      <c r="B87" s="316" t="s">
        <v>344</v>
      </c>
      <c r="C87" s="315" t="s">
        <v>12</v>
      </c>
      <c r="D87" s="317" t="s">
        <v>343</v>
      </c>
      <c r="E87" s="322" t="s">
        <v>95</v>
      </c>
      <c r="F87" s="323"/>
      <c r="G87" s="320">
        <v>67.98</v>
      </c>
      <c r="H87" s="321">
        <f t="shared" si="2"/>
        <v>0</v>
      </c>
      <c r="J87" s="261"/>
    </row>
    <row r="88" spans="1:17" s="260" customFormat="1">
      <c r="A88" s="315" t="s">
        <v>393</v>
      </c>
      <c r="B88" s="316" t="s">
        <v>341</v>
      </c>
      <c r="C88" s="315" t="s">
        <v>12</v>
      </c>
      <c r="D88" s="317" t="s">
        <v>340</v>
      </c>
      <c r="E88" s="322" t="s">
        <v>95</v>
      </c>
      <c r="F88" s="323"/>
      <c r="G88" s="320">
        <v>84.36</v>
      </c>
      <c r="H88" s="321">
        <f t="shared" si="2"/>
        <v>0</v>
      </c>
      <c r="J88" s="261"/>
    </row>
    <row r="89" spans="1:17" s="260" customFormat="1">
      <c r="A89" s="315" t="s">
        <v>450</v>
      </c>
      <c r="B89" s="316" t="s">
        <v>455</v>
      </c>
      <c r="C89" s="315" t="s">
        <v>12</v>
      </c>
      <c r="D89" s="317" t="s">
        <v>456</v>
      </c>
      <c r="E89" s="322" t="s">
        <v>95</v>
      </c>
      <c r="F89" s="323"/>
      <c r="G89" s="320">
        <v>99.58</v>
      </c>
      <c r="H89" s="321">
        <f t="shared" si="2"/>
        <v>0</v>
      </c>
      <c r="J89" s="261"/>
    </row>
    <row r="90" spans="1:17" s="260" customFormat="1">
      <c r="A90" s="315" t="s">
        <v>451</v>
      </c>
      <c r="B90" s="316" t="s">
        <v>457</v>
      </c>
      <c r="C90" s="315" t="s">
        <v>12</v>
      </c>
      <c r="D90" s="317" t="s">
        <v>458</v>
      </c>
      <c r="E90" s="322" t="s">
        <v>95</v>
      </c>
      <c r="F90" s="323"/>
      <c r="G90" s="320">
        <v>127.29</v>
      </c>
      <c r="H90" s="321">
        <f t="shared" si="2"/>
        <v>0</v>
      </c>
      <c r="J90" s="261"/>
    </row>
    <row r="91" spans="1:17" s="260" customFormat="1">
      <c r="A91" s="315" t="s">
        <v>452</v>
      </c>
      <c r="B91" s="316" t="s">
        <v>459</v>
      </c>
      <c r="C91" s="315" t="s">
        <v>12</v>
      </c>
      <c r="D91" s="317" t="s">
        <v>460</v>
      </c>
      <c r="E91" s="322" t="s">
        <v>95</v>
      </c>
      <c r="F91" s="323"/>
      <c r="G91" s="320">
        <v>147.84</v>
      </c>
      <c r="H91" s="321">
        <f t="shared" si="2"/>
        <v>0</v>
      </c>
      <c r="J91" s="261"/>
    </row>
    <row r="92" spans="1:17" s="260" customFormat="1" ht="26.25" customHeight="1">
      <c r="A92" s="315" t="s">
        <v>453</v>
      </c>
      <c r="B92" s="316">
        <v>470118</v>
      </c>
      <c r="C92" s="315" t="s">
        <v>6</v>
      </c>
      <c r="D92" s="317" t="s">
        <v>338</v>
      </c>
      <c r="E92" s="322" t="s">
        <v>101</v>
      </c>
      <c r="F92" s="323"/>
      <c r="G92" s="320">
        <v>37.630000000000003</v>
      </c>
      <c r="H92" s="321">
        <f>F92*G92</f>
        <v>0</v>
      </c>
      <c r="J92" s="261"/>
    </row>
    <row r="93" spans="1:17" s="4" customFormat="1">
      <c r="A93" s="95"/>
      <c r="B93" s="96"/>
      <c r="C93" s="95"/>
      <c r="D93" s="94" t="s">
        <v>20</v>
      </c>
      <c r="E93" s="93">
        <v>5</v>
      </c>
      <c r="F93" s="92"/>
      <c r="G93" s="91"/>
      <c r="H93" s="90">
        <f>SUM(H86:H91)</f>
        <v>5689</v>
      </c>
      <c r="J93" s="3"/>
    </row>
    <row r="94" spans="1:17" s="4" customFormat="1">
      <c r="A94" s="95"/>
      <c r="B94" s="96"/>
      <c r="C94" s="95"/>
      <c r="D94" s="100"/>
      <c r="E94" s="99"/>
      <c r="F94" s="259"/>
      <c r="G94" s="91"/>
      <c r="H94" s="97"/>
      <c r="J94" s="3"/>
    </row>
    <row r="95" spans="1:17" s="79" customFormat="1">
      <c r="A95" s="89"/>
      <c r="B95" s="86"/>
      <c r="C95" s="89"/>
      <c r="D95" s="84" t="s">
        <v>19</v>
      </c>
      <c r="E95" s="88"/>
      <c r="F95" s="80"/>
      <c r="G95" s="81"/>
      <c r="H95" s="80">
        <f>SUM(H14:H94)/2</f>
        <v>60832.491831929998</v>
      </c>
      <c r="I95" s="4"/>
      <c r="J95" s="87"/>
      <c r="K95" s="4"/>
      <c r="L95" s="4"/>
      <c r="M95" s="4"/>
      <c r="N95" s="4"/>
      <c r="O95" s="4"/>
      <c r="P95" s="4"/>
      <c r="Q95" s="4"/>
    </row>
    <row r="96" spans="1:17">
      <c r="A96" s="85"/>
      <c r="B96" s="86"/>
      <c r="C96" s="85"/>
      <c r="D96" s="84" t="s">
        <v>18</v>
      </c>
      <c r="E96" s="83">
        <v>0.24705754001119207</v>
      </c>
      <c r="F96" s="82"/>
      <c r="G96" s="81"/>
      <c r="H96" s="80">
        <f>H95*(1+E96)</f>
        <v>75861.617616677555</v>
      </c>
      <c r="I96" s="79"/>
      <c r="J96" s="78"/>
      <c r="K96" s="1"/>
      <c r="L96" s="1"/>
      <c r="M96" s="1"/>
      <c r="N96" s="1"/>
      <c r="O96" s="1"/>
      <c r="P96" s="1"/>
      <c r="Q96" s="1"/>
    </row>
    <row r="97" spans="1:17" s="31" customFormat="1">
      <c r="A97" s="76"/>
      <c r="B97" s="77"/>
      <c r="C97" s="76"/>
      <c r="D97" s="75"/>
      <c r="E97" s="74"/>
      <c r="F97" s="73"/>
      <c r="G97" s="72"/>
      <c r="H97" s="71"/>
      <c r="I97" s="32"/>
      <c r="J97" s="32"/>
      <c r="K97" s="32"/>
      <c r="L97" s="32"/>
      <c r="M97" s="32"/>
      <c r="N97" s="32"/>
      <c r="O97" s="32"/>
      <c r="P97" s="32"/>
      <c r="Q97" s="32"/>
    </row>
    <row r="98" spans="1:17" s="31" customFormat="1" ht="27.6">
      <c r="A98" s="56"/>
      <c r="B98" s="55"/>
      <c r="C98" s="70" t="s">
        <v>17</v>
      </c>
      <c r="D98" s="69" t="s">
        <v>16</v>
      </c>
      <c r="E98" s="69" t="s">
        <v>15</v>
      </c>
      <c r="F98" s="68"/>
      <c r="G98" s="67"/>
      <c r="H98" s="66"/>
      <c r="I98" s="65"/>
      <c r="J98" s="32"/>
      <c r="K98" s="32"/>
      <c r="L98" s="32"/>
      <c r="M98" s="32"/>
      <c r="N98" s="32"/>
      <c r="O98" s="32"/>
      <c r="P98" s="32"/>
      <c r="Q98" s="32"/>
    </row>
    <row r="99" spans="1:17" s="31" customFormat="1" ht="27.6">
      <c r="A99" s="56"/>
      <c r="B99" s="55"/>
      <c r="C99" s="64" t="s">
        <v>14</v>
      </c>
      <c r="D99" s="63" t="s">
        <v>13</v>
      </c>
      <c r="E99" s="57">
        <v>42401</v>
      </c>
      <c r="F99" s="20"/>
      <c r="G99" s="19"/>
      <c r="H99" s="18"/>
      <c r="I99" s="32" t="s">
        <v>320</v>
      </c>
      <c r="J99" s="32"/>
      <c r="K99" s="32"/>
      <c r="L99" s="32"/>
      <c r="M99" s="32"/>
      <c r="N99" s="32"/>
      <c r="O99" s="32"/>
      <c r="P99" s="32"/>
      <c r="Q99" s="32"/>
    </row>
    <row r="100" spans="1:17" s="31" customFormat="1">
      <c r="A100" s="56"/>
      <c r="B100" s="55"/>
      <c r="C100" s="64" t="s">
        <v>12</v>
      </c>
      <c r="D100" s="63" t="s">
        <v>11</v>
      </c>
      <c r="E100" s="62">
        <v>42370</v>
      </c>
      <c r="F100" s="773" t="s">
        <v>10</v>
      </c>
      <c r="G100" s="774"/>
      <c r="H100" s="774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>
      <c r="A101" s="56"/>
      <c r="B101" s="55"/>
      <c r="C101" s="59" t="s">
        <v>6</v>
      </c>
      <c r="D101" s="58" t="s">
        <v>5</v>
      </c>
      <c r="E101" s="57">
        <v>42310</v>
      </c>
      <c r="F101" s="775" t="s">
        <v>7</v>
      </c>
      <c r="G101" s="776"/>
      <c r="H101" s="776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>
      <c r="A102" s="56"/>
      <c r="B102" s="55"/>
      <c r="C102" s="53"/>
      <c r="D102" s="54"/>
      <c r="E102" s="51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>
      <c r="A103" s="15"/>
      <c r="B103" s="22"/>
      <c r="C103" s="53"/>
      <c r="D103" s="52"/>
      <c r="E103" s="51"/>
      <c r="F103" s="41"/>
      <c r="G103" s="40"/>
      <c r="H103" s="34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 ht="15.6">
      <c r="A104" s="15"/>
      <c r="B104" s="50"/>
      <c r="D104" s="341" t="s">
        <v>4</v>
      </c>
      <c r="E104" s="341"/>
      <c r="F104" s="341"/>
      <c r="G104" s="341"/>
      <c r="H104" s="33"/>
      <c r="I104" s="32"/>
      <c r="J104" s="32"/>
      <c r="K104" s="32"/>
      <c r="L104" s="32"/>
    </row>
    <row r="105" spans="1:17" s="31" customFormat="1">
      <c r="A105" s="15"/>
      <c r="B105" s="50"/>
      <c r="D105" s="342" t="s">
        <v>475</v>
      </c>
      <c r="E105" s="343"/>
      <c r="F105" s="343"/>
      <c r="G105" s="344">
        <v>0.04</v>
      </c>
      <c r="H105" s="33"/>
      <c r="I105" s="32"/>
      <c r="J105" s="32"/>
      <c r="K105" s="32"/>
      <c r="L105" s="32"/>
    </row>
    <row r="106" spans="1:17" s="31" customFormat="1">
      <c r="A106" s="15"/>
      <c r="B106" s="50"/>
      <c r="D106" s="342" t="s">
        <v>476</v>
      </c>
      <c r="E106" s="343"/>
      <c r="F106" s="343"/>
      <c r="G106" s="344">
        <v>5.0000000000000001E-3</v>
      </c>
      <c r="H106" s="33"/>
      <c r="I106" s="32"/>
      <c r="J106" s="32"/>
      <c r="K106" s="32"/>
      <c r="L106" s="32"/>
    </row>
    <row r="107" spans="1:17" s="31" customFormat="1">
      <c r="A107" s="15"/>
      <c r="B107" s="50"/>
      <c r="D107" s="342" t="s">
        <v>477</v>
      </c>
      <c r="E107" s="343"/>
      <c r="F107" s="343"/>
      <c r="G107" s="344">
        <v>1.4E-2</v>
      </c>
      <c r="H107" s="33"/>
      <c r="I107" s="32"/>
      <c r="J107" s="32"/>
      <c r="K107" s="32"/>
      <c r="L107" s="32"/>
    </row>
    <row r="108" spans="1:17" s="31" customFormat="1">
      <c r="A108" s="15"/>
      <c r="B108" s="50"/>
      <c r="D108" s="342" t="s">
        <v>478</v>
      </c>
      <c r="E108" s="343"/>
      <c r="F108" s="343"/>
      <c r="G108" s="344">
        <v>1.17E-2</v>
      </c>
      <c r="H108" s="33"/>
      <c r="I108" s="32"/>
      <c r="J108" s="32"/>
      <c r="K108" s="32"/>
      <c r="L108" s="32"/>
    </row>
    <row r="109" spans="1:17" s="31" customFormat="1">
      <c r="A109" s="15"/>
      <c r="B109" s="50"/>
      <c r="D109" s="342" t="s">
        <v>479</v>
      </c>
      <c r="E109" s="343"/>
      <c r="F109" s="343"/>
      <c r="G109" s="344">
        <v>0.04</v>
      </c>
      <c r="H109" s="33"/>
      <c r="I109" s="32"/>
      <c r="J109" s="32"/>
      <c r="K109" s="32"/>
      <c r="L109" s="32"/>
    </row>
    <row r="110" spans="1:17" s="31" customFormat="1">
      <c r="A110" s="15"/>
      <c r="B110" s="50"/>
      <c r="D110" s="766" t="s">
        <v>480</v>
      </c>
      <c r="E110" s="767"/>
      <c r="F110" s="767"/>
      <c r="G110" s="344">
        <v>3.6499999999999998E-2</v>
      </c>
      <c r="H110" s="33"/>
      <c r="I110" s="32"/>
      <c r="J110" s="32"/>
      <c r="K110" s="32"/>
      <c r="L110" s="32"/>
    </row>
    <row r="111" spans="1:17" s="31" customFormat="1">
      <c r="A111" s="15"/>
      <c r="B111" s="50"/>
      <c r="D111" s="766" t="s">
        <v>481</v>
      </c>
      <c r="E111" s="767"/>
      <c r="F111" s="767"/>
      <c r="G111" s="344">
        <v>2.5000000000000001E-2</v>
      </c>
      <c r="H111" s="33"/>
      <c r="I111" s="32"/>
      <c r="J111" s="32"/>
      <c r="K111" s="32"/>
      <c r="L111" s="32"/>
    </row>
    <row r="112" spans="1:17" s="31" customFormat="1">
      <c r="A112" s="15"/>
      <c r="B112" s="50"/>
      <c r="D112" s="768" t="s">
        <v>3</v>
      </c>
      <c r="E112" s="768"/>
      <c r="F112" s="768"/>
      <c r="G112" s="344">
        <v>4.4999999999999998E-2</v>
      </c>
      <c r="H112" s="33"/>
      <c r="I112" s="32"/>
      <c r="J112" s="32"/>
      <c r="K112" s="32"/>
      <c r="L112" s="32"/>
    </row>
    <row r="113" spans="1:16" s="31" customFormat="1">
      <c r="A113" s="15"/>
      <c r="B113" s="50"/>
      <c r="C113" s="49"/>
      <c r="D113" s="285"/>
      <c r="E113" s="285"/>
      <c r="F113" s="285"/>
      <c r="G113" s="289"/>
      <c r="H113" s="33"/>
      <c r="I113" s="32"/>
      <c r="J113" s="32"/>
      <c r="K113" s="32"/>
      <c r="L113" s="32"/>
    </row>
    <row r="114" spans="1:16" s="31" customFormat="1" ht="15.6">
      <c r="A114" s="15"/>
      <c r="B114" s="50"/>
      <c r="C114" s="49"/>
      <c r="D114" s="769" t="s">
        <v>2</v>
      </c>
      <c r="E114" s="769"/>
      <c r="F114" s="769"/>
      <c r="G114" s="345">
        <v>0.251</v>
      </c>
      <c r="H114" s="33"/>
      <c r="I114" s="32"/>
      <c r="J114" s="32"/>
      <c r="K114" s="32"/>
      <c r="L114" s="32"/>
    </row>
    <row r="115" spans="1:16" s="31" customFormat="1" ht="15.6">
      <c r="A115" s="15"/>
      <c r="B115" s="47"/>
      <c r="C115" s="46"/>
      <c r="D115" s="770" t="s">
        <v>1</v>
      </c>
      <c r="E115" s="770"/>
      <c r="F115" s="770"/>
      <c r="G115" s="346">
        <f>((1+G105+G106+G107)*(1+G108)*(1+G109))/(1-G110-G111-G112)-1</f>
        <v>0.24705754001119207</v>
      </c>
      <c r="H115" s="33"/>
      <c r="I115" s="32"/>
      <c r="J115" s="32"/>
      <c r="K115" s="32"/>
      <c r="L115" s="32"/>
    </row>
    <row r="116" spans="1:16" s="31" customFormat="1" ht="15.6">
      <c r="A116" s="48"/>
      <c r="B116" s="47"/>
      <c r="C116" s="46"/>
      <c r="D116" s="771"/>
      <c r="E116" s="771"/>
      <c r="F116" s="347"/>
      <c r="G116" s="347"/>
      <c r="H116" s="348"/>
      <c r="I116" s="32"/>
      <c r="J116" s="32"/>
      <c r="K116" s="32"/>
      <c r="L116" s="32"/>
    </row>
    <row r="117" spans="1:16" s="31" customFormat="1" ht="15.6">
      <c r="A117" s="48"/>
      <c r="B117" s="47"/>
      <c r="C117" s="46"/>
      <c r="D117" s="45"/>
      <c r="E117" s="45"/>
      <c r="F117" s="347"/>
      <c r="G117" s="347"/>
      <c r="H117" s="348"/>
      <c r="I117" s="32"/>
      <c r="J117" s="32"/>
      <c r="K117" s="32"/>
      <c r="L117" s="32"/>
    </row>
    <row r="118" spans="1:16" s="31" customFormat="1" ht="15.6">
      <c r="A118" s="15"/>
      <c r="B118" s="44"/>
      <c r="C118" s="43"/>
      <c r="D118" s="42"/>
      <c r="E118" s="41"/>
      <c r="F118" s="347"/>
      <c r="G118" s="348"/>
      <c r="H118" s="33"/>
      <c r="I118" s="32"/>
      <c r="J118" s="32"/>
      <c r="K118" s="32"/>
      <c r="L118" s="32"/>
    </row>
    <row r="119" spans="1:16" s="31" customFormat="1" ht="15.6">
      <c r="A119" s="15"/>
      <c r="B119" s="757"/>
      <c r="C119" s="758"/>
      <c r="D119" s="759"/>
      <c r="E119" s="41"/>
      <c r="F119" s="347"/>
      <c r="G119" s="348"/>
      <c r="H119" s="33"/>
      <c r="I119" s="32"/>
      <c r="J119" s="32"/>
      <c r="K119" s="32"/>
      <c r="L119" s="32"/>
    </row>
    <row r="120" spans="1:16" s="31" customFormat="1" ht="15.6">
      <c r="A120" s="15"/>
      <c r="B120" s="760"/>
      <c r="C120" s="761"/>
      <c r="D120" s="762"/>
      <c r="E120" s="35"/>
      <c r="F120" s="347"/>
      <c r="G120" s="348"/>
      <c r="H120" s="33"/>
      <c r="I120" s="32"/>
      <c r="J120" s="32"/>
      <c r="K120" s="32"/>
      <c r="L120" s="32"/>
    </row>
    <row r="121" spans="1:16" s="31" customFormat="1" ht="15.6">
      <c r="A121" s="15"/>
      <c r="B121" s="760"/>
      <c r="C121" s="761"/>
      <c r="D121" s="762"/>
      <c r="E121" s="39"/>
      <c r="F121" s="347"/>
      <c r="G121" s="348"/>
      <c r="H121" s="33"/>
      <c r="I121" s="32"/>
      <c r="J121" s="32"/>
      <c r="K121" s="32"/>
      <c r="L121" s="32"/>
    </row>
    <row r="122" spans="1:16" s="31" customFormat="1">
      <c r="A122" s="15"/>
      <c r="B122" s="44"/>
      <c r="C122" s="43"/>
      <c r="D122" s="42"/>
      <c r="E122" s="41"/>
      <c r="F122" s="40"/>
      <c r="G122" s="34"/>
      <c r="H122" s="33"/>
      <c r="I122" s="32"/>
      <c r="J122" s="32"/>
      <c r="K122" s="32"/>
      <c r="L122" s="32"/>
      <c r="M122" s="32"/>
      <c r="N122" s="32"/>
      <c r="O122" s="32"/>
      <c r="P122" s="32"/>
    </row>
    <row r="123" spans="1:16" s="31" customFormat="1">
      <c r="A123" s="15"/>
      <c r="B123" s="757" t="s">
        <v>0</v>
      </c>
      <c r="C123" s="758"/>
      <c r="D123" s="759"/>
      <c r="E123" s="41"/>
      <c r="F123" s="40"/>
      <c r="G123" s="34"/>
      <c r="H123" s="33"/>
      <c r="I123" s="32"/>
      <c r="J123" s="32"/>
      <c r="K123" s="32"/>
      <c r="L123" s="32"/>
      <c r="M123" s="32"/>
      <c r="N123" s="32"/>
      <c r="O123" s="32"/>
      <c r="P123" s="32"/>
    </row>
    <row r="124" spans="1:16" s="31" customFormat="1">
      <c r="A124" s="15"/>
      <c r="B124" s="760"/>
      <c r="C124" s="761"/>
      <c r="D124" s="762"/>
      <c r="E124" s="35"/>
      <c r="F124" s="30"/>
      <c r="G124" s="34"/>
      <c r="H124" s="33"/>
      <c r="I124" s="32"/>
      <c r="J124" s="32"/>
      <c r="K124" s="32"/>
      <c r="L124" s="32"/>
      <c r="M124" s="32"/>
      <c r="N124" s="32"/>
      <c r="O124" s="32"/>
      <c r="P124" s="32"/>
    </row>
    <row r="125" spans="1:16" s="31" customFormat="1">
      <c r="A125" s="15"/>
      <c r="B125" s="760"/>
      <c r="C125" s="761"/>
      <c r="D125" s="762"/>
      <c r="E125" s="39"/>
      <c r="F125" s="38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>
      <c r="A126" s="15"/>
      <c r="B126" s="760"/>
      <c r="C126" s="761"/>
      <c r="D126" s="762"/>
      <c r="E126" s="37"/>
      <c r="F126" s="36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>
      <c r="A127" s="15"/>
      <c r="B127" s="760"/>
      <c r="C127" s="761"/>
      <c r="D127" s="762"/>
      <c r="E127" s="37"/>
      <c r="F127" s="36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>
      <c r="A128" s="15"/>
      <c r="B128" s="760"/>
      <c r="C128" s="761"/>
      <c r="D128" s="762"/>
      <c r="E128" s="37"/>
      <c r="F128" s="36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>
      <c r="A129" s="15"/>
      <c r="B129" s="763"/>
      <c r="C129" s="764"/>
      <c r="D129" s="765"/>
      <c r="E129" s="35"/>
      <c r="F129" s="35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23" customFormat="1">
      <c r="A130" s="30"/>
      <c r="B130" s="29"/>
      <c r="C130" s="28"/>
      <c r="D130" s="27"/>
      <c r="E130" s="26"/>
      <c r="F130" s="26"/>
      <c r="G130" s="25"/>
      <c r="H130" s="25"/>
      <c r="I130" s="24"/>
    </row>
    <row r="131" spans="1:18" s="15" customFormat="1">
      <c r="B131" s="22"/>
      <c r="D131" s="21"/>
      <c r="F131" s="20"/>
      <c r="G131" s="19"/>
      <c r="H131" s="18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1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1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1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</sheetData>
  <sheetProtection selectLockedCells="1" selectUnlockedCells="1"/>
  <mergeCells count="11">
    <mergeCell ref="D114:F114"/>
    <mergeCell ref="D115:F115"/>
    <mergeCell ref="D116:E116"/>
    <mergeCell ref="B119:D121"/>
    <mergeCell ref="B123:D129"/>
    <mergeCell ref="D112:F112"/>
    <mergeCell ref="A9:H9"/>
    <mergeCell ref="F100:H100"/>
    <mergeCell ref="F101:H101"/>
    <mergeCell ref="D110:F110"/>
    <mergeCell ref="D111:F111"/>
  </mergeCells>
  <conditionalFormatting sqref="F118:G121 D115:G115">
    <cfRule type="expression" dxfId="17" priority="6" stopIfTrue="1">
      <formula>$D$6&lt;&gt;0</formula>
    </cfRule>
  </conditionalFormatting>
  <conditionalFormatting sqref="F116:H117">
    <cfRule type="expression" dxfId="16" priority="5" stopIfTrue="1">
      <formula>$D$7&lt;&gt;0</formula>
    </cfRule>
  </conditionalFormatting>
  <conditionalFormatting sqref="G112">
    <cfRule type="expression" dxfId="15" priority="1" stopIfTrue="1">
      <formula>$D$6&lt;&gt;0</formula>
    </cfRule>
  </conditionalFormatting>
  <conditionalFormatting sqref="D112:F112">
    <cfRule type="expression" dxfId="14" priority="2" stopIfTrue="1">
      <formula>$D$6&lt;&gt;0</formula>
    </cfRule>
  </conditionalFormatting>
  <conditionalFormatting sqref="D114:G114">
    <cfRule type="expression" dxfId="13" priority="3" stopIfTrue="1">
      <formula>$D$6&lt;&gt;0</formula>
    </cfRule>
  </conditionalFormatting>
  <conditionalFormatting sqref="G105:G109">
    <cfRule type="cellIs" dxfId="12" priority="4" stopIfTrue="1" operator="between">
      <formula>$D105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6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85"/>
  <sheetViews>
    <sheetView topLeftCell="A49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105.44140625" style="3" customWidth="1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9.44140625" style="1" customWidth="1"/>
    <col min="263" max="263" width="9" style="1" customWidth="1"/>
    <col min="264" max="264" width="14.44140625" style="1" customWidth="1"/>
    <col min="265" max="265" width="9.109375" style="1"/>
    <col min="266" max="266" width="105.44140625" style="1" customWidth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9.44140625" style="1" customWidth="1"/>
    <col min="519" max="519" width="9" style="1" customWidth="1"/>
    <col min="520" max="520" width="14.44140625" style="1" customWidth="1"/>
    <col min="521" max="521" width="9.109375" style="1"/>
    <col min="522" max="522" width="105.44140625" style="1" customWidth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9.44140625" style="1" customWidth="1"/>
    <col min="775" max="775" width="9" style="1" customWidth="1"/>
    <col min="776" max="776" width="14.44140625" style="1" customWidth="1"/>
    <col min="777" max="777" width="9.109375" style="1"/>
    <col min="778" max="778" width="105.44140625" style="1" customWidth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9.44140625" style="1" customWidth="1"/>
    <col min="1031" max="1031" width="9" style="1" customWidth="1"/>
    <col min="1032" max="1032" width="14.44140625" style="1" customWidth="1"/>
    <col min="1033" max="1033" width="9.109375" style="1"/>
    <col min="1034" max="1034" width="105.44140625" style="1" customWidth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9.44140625" style="1" customWidth="1"/>
    <col min="1287" max="1287" width="9" style="1" customWidth="1"/>
    <col min="1288" max="1288" width="14.44140625" style="1" customWidth="1"/>
    <col min="1289" max="1289" width="9.109375" style="1"/>
    <col min="1290" max="1290" width="105.44140625" style="1" customWidth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9.44140625" style="1" customWidth="1"/>
    <col min="1543" max="1543" width="9" style="1" customWidth="1"/>
    <col min="1544" max="1544" width="14.44140625" style="1" customWidth="1"/>
    <col min="1545" max="1545" width="9.109375" style="1"/>
    <col min="1546" max="1546" width="105.44140625" style="1" customWidth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9.44140625" style="1" customWidth="1"/>
    <col min="1799" max="1799" width="9" style="1" customWidth="1"/>
    <col min="1800" max="1800" width="14.44140625" style="1" customWidth="1"/>
    <col min="1801" max="1801" width="9.109375" style="1"/>
    <col min="1802" max="1802" width="105.44140625" style="1" customWidth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9.44140625" style="1" customWidth="1"/>
    <col min="2055" max="2055" width="9" style="1" customWidth="1"/>
    <col min="2056" max="2056" width="14.44140625" style="1" customWidth="1"/>
    <col min="2057" max="2057" width="9.109375" style="1"/>
    <col min="2058" max="2058" width="105.44140625" style="1" customWidth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9.44140625" style="1" customWidth="1"/>
    <col min="2311" max="2311" width="9" style="1" customWidth="1"/>
    <col min="2312" max="2312" width="14.44140625" style="1" customWidth="1"/>
    <col min="2313" max="2313" width="9.109375" style="1"/>
    <col min="2314" max="2314" width="105.44140625" style="1" customWidth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9.44140625" style="1" customWidth="1"/>
    <col min="2567" max="2567" width="9" style="1" customWidth="1"/>
    <col min="2568" max="2568" width="14.44140625" style="1" customWidth="1"/>
    <col min="2569" max="2569" width="9.109375" style="1"/>
    <col min="2570" max="2570" width="105.44140625" style="1" customWidth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9.44140625" style="1" customWidth="1"/>
    <col min="2823" max="2823" width="9" style="1" customWidth="1"/>
    <col min="2824" max="2824" width="14.44140625" style="1" customWidth="1"/>
    <col min="2825" max="2825" width="9.109375" style="1"/>
    <col min="2826" max="2826" width="105.44140625" style="1" customWidth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9.44140625" style="1" customWidth="1"/>
    <col min="3079" max="3079" width="9" style="1" customWidth="1"/>
    <col min="3080" max="3080" width="14.44140625" style="1" customWidth="1"/>
    <col min="3081" max="3081" width="9.109375" style="1"/>
    <col min="3082" max="3082" width="105.44140625" style="1" customWidth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9.44140625" style="1" customWidth="1"/>
    <col min="3335" max="3335" width="9" style="1" customWidth="1"/>
    <col min="3336" max="3336" width="14.44140625" style="1" customWidth="1"/>
    <col min="3337" max="3337" width="9.109375" style="1"/>
    <col min="3338" max="3338" width="105.44140625" style="1" customWidth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9.44140625" style="1" customWidth="1"/>
    <col min="3591" max="3591" width="9" style="1" customWidth="1"/>
    <col min="3592" max="3592" width="14.44140625" style="1" customWidth="1"/>
    <col min="3593" max="3593" width="9.109375" style="1"/>
    <col min="3594" max="3594" width="105.44140625" style="1" customWidth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9.44140625" style="1" customWidth="1"/>
    <col min="3847" max="3847" width="9" style="1" customWidth="1"/>
    <col min="3848" max="3848" width="14.44140625" style="1" customWidth="1"/>
    <col min="3849" max="3849" width="9.109375" style="1"/>
    <col min="3850" max="3850" width="105.44140625" style="1" customWidth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9.44140625" style="1" customWidth="1"/>
    <col min="4103" max="4103" width="9" style="1" customWidth="1"/>
    <col min="4104" max="4104" width="14.44140625" style="1" customWidth="1"/>
    <col min="4105" max="4105" width="9.109375" style="1"/>
    <col min="4106" max="4106" width="105.44140625" style="1" customWidth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9.44140625" style="1" customWidth="1"/>
    <col min="4359" max="4359" width="9" style="1" customWidth="1"/>
    <col min="4360" max="4360" width="14.44140625" style="1" customWidth="1"/>
    <col min="4361" max="4361" width="9.109375" style="1"/>
    <col min="4362" max="4362" width="105.44140625" style="1" customWidth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9.44140625" style="1" customWidth="1"/>
    <col min="4615" max="4615" width="9" style="1" customWidth="1"/>
    <col min="4616" max="4616" width="14.44140625" style="1" customWidth="1"/>
    <col min="4617" max="4617" width="9.109375" style="1"/>
    <col min="4618" max="4618" width="105.44140625" style="1" customWidth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9.44140625" style="1" customWidth="1"/>
    <col min="4871" max="4871" width="9" style="1" customWidth="1"/>
    <col min="4872" max="4872" width="14.44140625" style="1" customWidth="1"/>
    <col min="4873" max="4873" width="9.109375" style="1"/>
    <col min="4874" max="4874" width="105.44140625" style="1" customWidth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9.44140625" style="1" customWidth="1"/>
    <col min="5127" max="5127" width="9" style="1" customWidth="1"/>
    <col min="5128" max="5128" width="14.44140625" style="1" customWidth="1"/>
    <col min="5129" max="5129" width="9.109375" style="1"/>
    <col min="5130" max="5130" width="105.44140625" style="1" customWidth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9.44140625" style="1" customWidth="1"/>
    <col min="5383" max="5383" width="9" style="1" customWidth="1"/>
    <col min="5384" max="5384" width="14.44140625" style="1" customWidth="1"/>
    <col min="5385" max="5385" width="9.109375" style="1"/>
    <col min="5386" max="5386" width="105.44140625" style="1" customWidth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9.44140625" style="1" customWidth="1"/>
    <col min="5639" max="5639" width="9" style="1" customWidth="1"/>
    <col min="5640" max="5640" width="14.44140625" style="1" customWidth="1"/>
    <col min="5641" max="5641" width="9.109375" style="1"/>
    <col min="5642" max="5642" width="105.44140625" style="1" customWidth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9.44140625" style="1" customWidth="1"/>
    <col min="5895" max="5895" width="9" style="1" customWidth="1"/>
    <col min="5896" max="5896" width="14.44140625" style="1" customWidth="1"/>
    <col min="5897" max="5897" width="9.109375" style="1"/>
    <col min="5898" max="5898" width="105.44140625" style="1" customWidth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9.44140625" style="1" customWidth="1"/>
    <col min="6151" max="6151" width="9" style="1" customWidth="1"/>
    <col min="6152" max="6152" width="14.44140625" style="1" customWidth="1"/>
    <col min="6153" max="6153" width="9.109375" style="1"/>
    <col min="6154" max="6154" width="105.44140625" style="1" customWidth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9.44140625" style="1" customWidth="1"/>
    <col min="6407" max="6407" width="9" style="1" customWidth="1"/>
    <col min="6408" max="6408" width="14.44140625" style="1" customWidth="1"/>
    <col min="6409" max="6409" width="9.109375" style="1"/>
    <col min="6410" max="6410" width="105.44140625" style="1" customWidth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9.44140625" style="1" customWidth="1"/>
    <col min="6663" max="6663" width="9" style="1" customWidth="1"/>
    <col min="6664" max="6664" width="14.44140625" style="1" customWidth="1"/>
    <col min="6665" max="6665" width="9.109375" style="1"/>
    <col min="6666" max="6666" width="105.44140625" style="1" customWidth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9.44140625" style="1" customWidth="1"/>
    <col min="6919" max="6919" width="9" style="1" customWidth="1"/>
    <col min="6920" max="6920" width="14.44140625" style="1" customWidth="1"/>
    <col min="6921" max="6921" width="9.109375" style="1"/>
    <col min="6922" max="6922" width="105.44140625" style="1" customWidth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9.44140625" style="1" customWidth="1"/>
    <col min="7175" max="7175" width="9" style="1" customWidth="1"/>
    <col min="7176" max="7176" width="14.44140625" style="1" customWidth="1"/>
    <col min="7177" max="7177" width="9.109375" style="1"/>
    <col min="7178" max="7178" width="105.44140625" style="1" customWidth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9.44140625" style="1" customWidth="1"/>
    <col min="7431" max="7431" width="9" style="1" customWidth="1"/>
    <col min="7432" max="7432" width="14.44140625" style="1" customWidth="1"/>
    <col min="7433" max="7433" width="9.109375" style="1"/>
    <col min="7434" max="7434" width="105.44140625" style="1" customWidth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9.44140625" style="1" customWidth="1"/>
    <col min="7687" max="7687" width="9" style="1" customWidth="1"/>
    <col min="7688" max="7688" width="14.44140625" style="1" customWidth="1"/>
    <col min="7689" max="7689" width="9.109375" style="1"/>
    <col min="7690" max="7690" width="105.44140625" style="1" customWidth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9.44140625" style="1" customWidth="1"/>
    <col min="7943" max="7943" width="9" style="1" customWidth="1"/>
    <col min="7944" max="7944" width="14.44140625" style="1" customWidth="1"/>
    <col min="7945" max="7945" width="9.109375" style="1"/>
    <col min="7946" max="7946" width="105.44140625" style="1" customWidth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9.44140625" style="1" customWidth="1"/>
    <col min="8199" max="8199" width="9" style="1" customWidth="1"/>
    <col min="8200" max="8200" width="14.44140625" style="1" customWidth="1"/>
    <col min="8201" max="8201" width="9.109375" style="1"/>
    <col min="8202" max="8202" width="105.44140625" style="1" customWidth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9.44140625" style="1" customWidth="1"/>
    <col min="8455" max="8455" width="9" style="1" customWidth="1"/>
    <col min="8456" max="8456" width="14.44140625" style="1" customWidth="1"/>
    <col min="8457" max="8457" width="9.109375" style="1"/>
    <col min="8458" max="8458" width="105.44140625" style="1" customWidth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9.44140625" style="1" customWidth="1"/>
    <col min="8711" max="8711" width="9" style="1" customWidth="1"/>
    <col min="8712" max="8712" width="14.44140625" style="1" customWidth="1"/>
    <col min="8713" max="8713" width="9.109375" style="1"/>
    <col min="8714" max="8714" width="105.44140625" style="1" customWidth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9.44140625" style="1" customWidth="1"/>
    <col min="8967" max="8967" width="9" style="1" customWidth="1"/>
    <col min="8968" max="8968" width="14.44140625" style="1" customWidth="1"/>
    <col min="8969" max="8969" width="9.109375" style="1"/>
    <col min="8970" max="8970" width="105.44140625" style="1" customWidth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9.44140625" style="1" customWidth="1"/>
    <col min="9223" max="9223" width="9" style="1" customWidth="1"/>
    <col min="9224" max="9224" width="14.44140625" style="1" customWidth="1"/>
    <col min="9225" max="9225" width="9.109375" style="1"/>
    <col min="9226" max="9226" width="105.44140625" style="1" customWidth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9.44140625" style="1" customWidth="1"/>
    <col min="9479" max="9479" width="9" style="1" customWidth="1"/>
    <col min="9480" max="9480" width="14.44140625" style="1" customWidth="1"/>
    <col min="9481" max="9481" width="9.109375" style="1"/>
    <col min="9482" max="9482" width="105.44140625" style="1" customWidth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9.44140625" style="1" customWidth="1"/>
    <col min="9735" max="9735" width="9" style="1" customWidth="1"/>
    <col min="9736" max="9736" width="14.44140625" style="1" customWidth="1"/>
    <col min="9737" max="9737" width="9.109375" style="1"/>
    <col min="9738" max="9738" width="105.44140625" style="1" customWidth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9.44140625" style="1" customWidth="1"/>
    <col min="9991" max="9991" width="9" style="1" customWidth="1"/>
    <col min="9992" max="9992" width="14.44140625" style="1" customWidth="1"/>
    <col min="9993" max="9993" width="9.109375" style="1"/>
    <col min="9994" max="9994" width="105.44140625" style="1" customWidth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9.44140625" style="1" customWidth="1"/>
    <col min="10247" max="10247" width="9" style="1" customWidth="1"/>
    <col min="10248" max="10248" width="14.44140625" style="1" customWidth="1"/>
    <col min="10249" max="10249" width="9.109375" style="1"/>
    <col min="10250" max="10250" width="105.44140625" style="1" customWidth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9.44140625" style="1" customWidth="1"/>
    <col min="10503" max="10503" width="9" style="1" customWidth="1"/>
    <col min="10504" max="10504" width="14.44140625" style="1" customWidth="1"/>
    <col min="10505" max="10505" width="9.109375" style="1"/>
    <col min="10506" max="10506" width="105.44140625" style="1" customWidth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9.44140625" style="1" customWidth="1"/>
    <col min="10759" max="10759" width="9" style="1" customWidth="1"/>
    <col min="10760" max="10760" width="14.44140625" style="1" customWidth="1"/>
    <col min="10761" max="10761" width="9.109375" style="1"/>
    <col min="10762" max="10762" width="105.44140625" style="1" customWidth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9.44140625" style="1" customWidth="1"/>
    <col min="11015" max="11015" width="9" style="1" customWidth="1"/>
    <col min="11016" max="11016" width="14.44140625" style="1" customWidth="1"/>
    <col min="11017" max="11017" width="9.109375" style="1"/>
    <col min="11018" max="11018" width="105.44140625" style="1" customWidth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9.44140625" style="1" customWidth="1"/>
    <col min="11271" max="11271" width="9" style="1" customWidth="1"/>
    <col min="11272" max="11272" width="14.44140625" style="1" customWidth="1"/>
    <col min="11273" max="11273" width="9.109375" style="1"/>
    <col min="11274" max="11274" width="105.44140625" style="1" customWidth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9.44140625" style="1" customWidth="1"/>
    <col min="11527" max="11527" width="9" style="1" customWidth="1"/>
    <col min="11528" max="11528" width="14.44140625" style="1" customWidth="1"/>
    <col min="11529" max="11529" width="9.109375" style="1"/>
    <col min="11530" max="11530" width="105.44140625" style="1" customWidth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9.44140625" style="1" customWidth="1"/>
    <col min="11783" max="11783" width="9" style="1" customWidth="1"/>
    <col min="11784" max="11784" width="14.44140625" style="1" customWidth="1"/>
    <col min="11785" max="11785" width="9.109375" style="1"/>
    <col min="11786" max="11786" width="105.44140625" style="1" customWidth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9.44140625" style="1" customWidth="1"/>
    <col min="12039" max="12039" width="9" style="1" customWidth="1"/>
    <col min="12040" max="12040" width="14.44140625" style="1" customWidth="1"/>
    <col min="12041" max="12041" width="9.109375" style="1"/>
    <col min="12042" max="12042" width="105.44140625" style="1" customWidth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9.44140625" style="1" customWidth="1"/>
    <col min="12295" max="12295" width="9" style="1" customWidth="1"/>
    <col min="12296" max="12296" width="14.44140625" style="1" customWidth="1"/>
    <col min="12297" max="12297" width="9.109375" style="1"/>
    <col min="12298" max="12298" width="105.44140625" style="1" customWidth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9.44140625" style="1" customWidth="1"/>
    <col min="12551" max="12551" width="9" style="1" customWidth="1"/>
    <col min="12552" max="12552" width="14.44140625" style="1" customWidth="1"/>
    <col min="12553" max="12553" width="9.109375" style="1"/>
    <col min="12554" max="12554" width="105.44140625" style="1" customWidth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9.44140625" style="1" customWidth="1"/>
    <col min="12807" max="12807" width="9" style="1" customWidth="1"/>
    <col min="12808" max="12808" width="14.44140625" style="1" customWidth="1"/>
    <col min="12809" max="12809" width="9.109375" style="1"/>
    <col min="12810" max="12810" width="105.44140625" style="1" customWidth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9.44140625" style="1" customWidth="1"/>
    <col min="13063" max="13063" width="9" style="1" customWidth="1"/>
    <col min="13064" max="13064" width="14.44140625" style="1" customWidth="1"/>
    <col min="13065" max="13065" width="9.109375" style="1"/>
    <col min="13066" max="13066" width="105.44140625" style="1" customWidth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9.44140625" style="1" customWidth="1"/>
    <col min="13319" max="13319" width="9" style="1" customWidth="1"/>
    <col min="13320" max="13320" width="14.44140625" style="1" customWidth="1"/>
    <col min="13321" max="13321" width="9.109375" style="1"/>
    <col min="13322" max="13322" width="105.44140625" style="1" customWidth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9.44140625" style="1" customWidth="1"/>
    <col min="13575" max="13575" width="9" style="1" customWidth="1"/>
    <col min="13576" max="13576" width="14.44140625" style="1" customWidth="1"/>
    <col min="13577" max="13577" width="9.109375" style="1"/>
    <col min="13578" max="13578" width="105.44140625" style="1" customWidth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9.44140625" style="1" customWidth="1"/>
    <col min="13831" max="13831" width="9" style="1" customWidth="1"/>
    <col min="13832" max="13832" width="14.44140625" style="1" customWidth="1"/>
    <col min="13833" max="13833" width="9.109375" style="1"/>
    <col min="13834" max="13834" width="105.44140625" style="1" customWidth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9.44140625" style="1" customWidth="1"/>
    <col min="14087" max="14087" width="9" style="1" customWidth="1"/>
    <col min="14088" max="14088" width="14.44140625" style="1" customWidth="1"/>
    <col min="14089" max="14089" width="9.109375" style="1"/>
    <col min="14090" max="14090" width="105.44140625" style="1" customWidth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9.44140625" style="1" customWidth="1"/>
    <col min="14343" max="14343" width="9" style="1" customWidth="1"/>
    <col min="14344" max="14344" width="14.44140625" style="1" customWidth="1"/>
    <col min="14345" max="14345" width="9.109375" style="1"/>
    <col min="14346" max="14346" width="105.44140625" style="1" customWidth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9.44140625" style="1" customWidth="1"/>
    <col min="14599" max="14599" width="9" style="1" customWidth="1"/>
    <col min="14600" max="14600" width="14.44140625" style="1" customWidth="1"/>
    <col min="14601" max="14601" width="9.109375" style="1"/>
    <col min="14602" max="14602" width="105.44140625" style="1" customWidth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9.44140625" style="1" customWidth="1"/>
    <col min="14855" max="14855" width="9" style="1" customWidth="1"/>
    <col min="14856" max="14856" width="14.44140625" style="1" customWidth="1"/>
    <col min="14857" max="14857" width="9.109375" style="1"/>
    <col min="14858" max="14858" width="105.44140625" style="1" customWidth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9.44140625" style="1" customWidth="1"/>
    <col min="15111" max="15111" width="9" style="1" customWidth="1"/>
    <col min="15112" max="15112" width="14.44140625" style="1" customWidth="1"/>
    <col min="15113" max="15113" width="9.109375" style="1"/>
    <col min="15114" max="15114" width="105.44140625" style="1" customWidth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9.44140625" style="1" customWidth="1"/>
    <col min="15367" max="15367" width="9" style="1" customWidth="1"/>
    <col min="15368" max="15368" width="14.44140625" style="1" customWidth="1"/>
    <col min="15369" max="15369" width="9.109375" style="1"/>
    <col min="15370" max="15370" width="105.44140625" style="1" customWidth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9.44140625" style="1" customWidth="1"/>
    <col min="15623" max="15623" width="9" style="1" customWidth="1"/>
    <col min="15624" max="15624" width="14.44140625" style="1" customWidth="1"/>
    <col min="15625" max="15625" width="9.109375" style="1"/>
    <col min="15626" max="15626" width="105.44140625" style="1" customWidth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9.44140625" style="1" customWidth="1"/>
    <col min="15879" max="15879" width="9" style="1" customWidth="1"/>
    <col min="15880" max="15880" width="14.44140625" style="1" customWidth="1"/>
    <col min="15881" max="15881" width="9.109375" style="1"/>
    <col min="15882" max="15882" width="105.44140625" style="1" customWidth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9.44140625" style="1" customWidth="1"/>
    <col min="16135" max="16135" width="9" style="1" customWidth="1"/>
    <col min="16136" max="16136" width="14.44140625" style="1" customWidth="1"/>
    <col min="16137" max="16137" width="9.109375" style="1"/>
    <col min="16138" max="16138" width="105.44140625" style="1" customWidth="1"/>
    <col min="16139" max="16139" width="8.5546875" style="1" customWidth="1"/>
    <col min="16140" max="16140" width="25.5546875" style="1" customWidth="1"/>
    <col min="16141" max="16384" width="9.109375" style="1"/>
  </cols>
  <sheetData>
    <row r="1" spans="1:17" ht="24" customHeight="1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461</v>
      </c>
      <c r="B4" s="149"/>
      <c r="C4" s="148"/>
      <c r="D4" s="147"/>
      <c r="F4" s="151"/>
      <c r="G4" s="145"/>
      <c r="H4" s="144"/>
    </row>
    <row r="5" spans="1:17">
      <c r="A5" s="284" t="s">
        <v>462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463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7.6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41.4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7.6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5"/>
      <c r="B23" s="96"/>
      <c r="C23" s="95"/>
      <c r="D23" s="94"/>
      <c r="E23" s="93"/>
      <c r="F23" s="92"/>
      <c r="G23" s="91"/>
      <c r="H23" s="90"/>
      <c r="J23" s="3"/>
    </row>
    <row r="24" spans="1:10" s="4" customFormat="1">
      <c r="A24" s="106">
        <v>3</v>
      </c>
      <c r="B24" s="106"/>
      <c r="C24" s="105"/>
      <c r="D24" s="126" t="s">
        <v>464</v>
      </c>
      <c r="E24" s="103"/>
      <c r="F24" s="125"/>
      <c r="G24" s="101"/>
      <c r="H24" s="90"/>
      <c r="J24" s="87"/>
    </row>
    <row r="25" spans="1:10" s="4" customFormat="1" ht="42.75" customHeight="1">
      <c r="A25" s="95" t="s">
        <v>57</v>
      </c>
      <c r="B25" s="96">
        <v>87460</v>
      </c>
      <c r="C25" s="95" t="s">
        <v>14</v>
      </c>
      <c r="D25" s="100" t="s">
        <v>465</v>
      </c>
      <c r="E25" s="268" t="s">
        <v>80</v>
      </c>
      <c r="F25" s="92">
        <v>3</v>
      </c>
      <c r="G25" s="91">
        <v>54.68</v>
      </c>
      <c r="H25" s="97">
        <f t="shared" ref="H25:H30" si="0">SUM(F25:F25)*G25</f>
        <v>164.04</v>
      </c>
      <c r="J25" s="3"/>
    </row>
    <row r="26" spans="1:10" s="4" customFormat="1">
      <c r="A26" s="95" t="s">
        <v>55</v>
      </c>
      <c r="B26" s="96">
        <v>89993</v>
      </c>
      <c r="C26" s="95" t="s">
        <v>14</v>
      </c>
      <c r="D26" s="100" t="s">
        <v>466</v>
      </c>
      <c r="E26" s="268" t="s">
        <v>86</v>
      </c>
      <c r="F26" s="92">
        <v>0.2</v>
      </c>
      <c r="G26" s="91">
        <v>625.98</v>
      </c>
      <c r="H26" s="97">
        <f t="shared" si="0"/>
        <v>125.19600000000001</v>
      </c>
      <c r="J26" s="3"/>
    </row>
    <row r="27" spans="1:10" s="4" customFormat="1" ht="41.4">
      <c r="A27" s="95" t="s">
        <v>51</v>
      </c>
      <c r="B27" s="96">
        <v>87891</v>
      </c>
      <c r="C27" s="95" t="s">
        <v>14</v>
      </c>
      <c r="D27" s="100" t="s">
        <v>467</v>
      </c>
      <c r="E27" s="268" t="s">
        <v>80</v>
      </c>
      <c r="F27" s="92">
        <v>1.5</v>
      </c>
      <c r="G27" s="91">
        <v>7.94</v>
      </c>
      <c r="H27" s="97"/>
      <c r="J27" s="3"/>
    </row>
    <row r="28" spans="1:10" s="4" customFormat="1" ht="55.2">
      <c r="A28" s="95" t="s">
        <v>45</v>
      </c>
      <c r="B28" s="96">
        <v>87528</v>
      </c>
      <c r="C28" s="95" t="s">
        <v>14</v>
      </c>
      <c r="D28" s="100" t="s">
        <v>468</v>
      </c>
      <c r="E28" s="268" t="s">
        <v>80</v>
      </c>
      <c r="F28" s="92">
        <v>1.5</v>
      </c>
      <c r="G28" s="91">
        <v>32.53</v>
      </c>
      <c r="H28" s="97">
        <f t="shared" si="0"/>
        <v>48.795000000000002</v>
      </c>
      <c r="J28" s="3"/>
    </row>
    <row r="29" spans="1:10" s="4" customFormat="1" ht="27.6">
      <c r="A29" s="95" t="s">
        <v>38</v>
      </c>
      <c r="B29" s="96">
        <v>98679</v>
      </c>
      <c r="C29" s="95" t="s">
        <v>14</v>
      </c>
      <c r="D29" s="100" t="s">
        <v>469</v>
      </c>
      <c r="E29" s="268" t="s">
        <v>80</v>
      </c>
      <c r="F29" s="92">
        <v>1.5</v>
      </c>
      <c r="G29" s="91">
        <v>26.12</v>
      </c>
      <c r="H29" s="97">
        <f t="shared" si="0"/>
        <v>39.18</v>
      </c>
      <c r="J29" s="3"/>
    </row>
    <row r="30" spans="1:10" s="4" customFormat="1" ht="27.6">
      <c r="A30" s="95" t="s">
        <v>34</v>
      </c>
      <c r="B30" s="96">
        <v>95623</v>
      </c>
      <c r="C30" s="95" t="s">
        <v>14</v>
      </c>
      <c r="D30" s="100" t="s">
        <v>470</v>
      </c>
      <c r="E30" s="268" t="s">
        <v>80</v>
      </c>
      <c r="F30" s="92">
        <f>F28</f>
        <v>1.5</v>
      </c>
      <c r="G30" s="91">
        <v>8.6199999999999992</v>
      </c>
      <c r="H30" s="97">
        <f t="shared" si="0"/>
        <v>12.93</v>
      </c>
      <c r="J30" s="3"/>
    </row>
    <row r="31" spans="1:10" s="4" customFormat="1">
      <c r="A31" s="95"/>
      <c r="B31" s="96"/>
      <c r="C31" s="95"/>
      <c r="D31" s="94" t="s">
        <v>20</v>
      </c>
      <c r="E31" s="93">
        <v>3</v>
      </c>
      <c r="F31" s="92"/>
      <c r="G31" s="91"/>
      <c r="H31" s="90">
        <f>SUM(H25:H30)</f>
        <v>390.14100000000002</v>
      </c>
      <c r="J31" s="3"/>
    </row>
    <row r="32" spans="1:10" s="4" customFormat="1">
      <c r="A32" s="95"/>
      <c r="B32" s="96"/>
      <c r="C32" s="95"/>
      <c r="D32" s="324"/>
      <c r="E32" s="268"/>
      <c r="F32" s="92"/>
      <c r="G32" s="91"/>
      <c r="H32" s="97"/>
      <c r="J32" s="3"/>
    </row>
    <row r="33" spans="1:10" s="4" customFormat="1">
      <c r="A33" s="106">
        <v>4</v>
      </c>
      <c r="B33" s="96"/>
      <c r="C33" s="105"/>
      <c r="D33" s="126" t="s">
        <v>93</v>
      </c>
      <c r="E33" s="103"/>
      <c r="F33" s="125"/>
      <c r="G33" s="101"/>
      <c r="H33" s="90"/>
      <c r="J33" s="87"/>
    </row>
    <row r="34" spans="1:10" s="114" customFormat="1">
      <c r="A34" s="121" t="s">
        <v>22</v>
      </c>
      <c r="B34" s="96"/>
      <c r="C34" s="121"/>
      <c r="D34" s="120" t="s">
        <v>94</v>
      </c>
      <c r="E34" s="119"/>
      <c r="F34" s="118"/>
      <c r="G34" s="117"/>
      <c r="H34" s="116"/>
      <c r="J34" s="124"/>
    </row>
    <row r="35" spans="1:10" s="114" customFormat="1">
      <c r="A35" s="95" t="s">
        <v>282</v>
      </c>
      <c r="B35" s="96"/>
      <c r="C35" s="95" t="s">
        <v>95</v>
      </c>
      <c r="D35" s="100" t="s">
        <v>96</v>
      </c>
      <c r="E35" s="99" t="s">
        <v>66</v>
      </c>
      <c r="F35" s="98">
        <v>1</v>
      </c>
      <c r="G35" s="91">
        <f>[3]Composições!H6</f>
        <v>5115.4815440000002</v>
      </c>
      <c r="H35" s="97">
        <f t="shared" ref="H35:H62" si="1">SUM(F35:F35)*G35</f>
        <v>5115.4815440000002</v>
      </c>
      <c r="I35" s="4"/>
      <c r="J35" s="115"/>
    </row>
    <row r="36" spans="1:10" s="114" customFormat="1">
      <c r="A36" s="121" t="s">
        <v>21</v>
      </c>
      <c r="B36" s="123"/>
      <c r="C36" s="121"/>
      <c r="D36" s="120" t="s">
        <v>97</v>
      </c>
      <c r="E36" s="119"/>
      <c r="F36" s="118"/>
      <c r="G36" s="117"/>
      <c r="H36" s="116"/>
      <c r="J36" s="115"/>
    </row>
    <row r="37" spans="1:10" s="114" customFormat="1" ht="28.5" customHeight="1">
      <c r="A37" s="95" t="s">
        <v>280</v>
      </c>
      <c r="B37" s="96">
        <v>4310490</v>
      </c>
      <c r="C37" s="95" t="s">
        <v>6</v>
      </c>
      <c r="D37" s="100" t="s">
        <v>442</v>
      </c>
      <c r="E37" s="99" t="s">
        <v>66</v>
      </c>
      <c r="F37" s="98">
        <v>1</v>
      </c>
      <c r="G37" s="91">
        <v>3632.97</v>
      </c>
      <c r="H37" s="97">
        <f>SUM(F37:F37)*G37</f>
        <v>3632.97</v>
      </c>
      <c r="I37" s="4"/>
      <c r="J37" s="115"/>
    </row>
    <row r="38" spans="1:10" s="114" customFormat="1">
      <c r="A38" s="95" t="s">
        <v>278</v>
      </c>
      <c r="B38" s="96">
        <v>500109</v>
      </c>
      <c r="C38" s="95" t="s">
        <v>6</v>
      </c>
      <c r="D38" s="100" t="s">
        <v>100</v>
      </c>
      <c r="E38" s="99" t="s">
        <v>101</v>
      </c>
      <c r="F38" s="98">
        <v>2</v>
      </c>
      <c r="G38" s="91">
        <v>85.25</v>
      </c>
      <c r="H38" s="97">
        <f>SUM(F38:F38)*G38</f>
        <v>170.5</v>
      </c>
      <c r="I38" s="4"/>
      <c r="J38" s="115"/>
    </row>
    <row r="39" spans="1:10" s="114" customFormat="1">
      <c r="A39" s="121" t="s">
        <v>274</v>
      </c>
      <c r="B39" s="96"/>
      <c r="C39" s="121"/>
      <c r="D39" s="120" t="s">
        <v>102</v>
      </c>
      <c r="E39" s="119"/>
      <c r="F39" s="118"/>
      <c r="G39" s="117"/>
      <c r="H39" s="116"/>
      <c r="J39" s="115"/>
    </row>
    <row r="40" spans="1:10" s="4" customFormat="1" ht="39.75" customHeight="1">
      <c r="A40" s="131" t="s">
        <v>273</v>
      </c>
      <c r="B40" s="308">
        <v>92367</v>
      </c>
      <c r="C40" s="131" t="s">
        <v>6</v>
      </c>
      <c r="D40" s="313" t="s">
        <v>443</v>
      </c>
      <c r="E40" s="310" t="s">
        <v>95</v>
      </c>
      <c r="F40" s="98">
        <v>73</v>
      </c>
      <c r="G40" s="311">
        <v>60.65</v>
      </c>
      <c r="H40" s="312">
        <f t="shared" si="1"/>
        <v>4427.45</v>
      </c>
      <c r="I40" s="114"/>
      <c r="J40" s="3"/>
    </row>
    <row r="41" spans="1:10" s="4" customFormat="1" ht="26.25" customHeight="1">
      <c r="A41" s="131" t="s">
        <v>270</v>
      </c>
      <c r="B41" s="96">
        <v>321011</v>
      </c>
      <c r="C41" s="95" t="s">
        <v>6</v>
      </c>
      <c r="D41" s="100" t="s">
        <v>104</v>
      </c>
      <c r="E41" s="99" t="s">
        <v>95</v>
      </c>
      <c r="F41" s="98">
        <v>5</v>
      </c>
      <c r="G41" s="91">
        <v>41.14</v>
      </c>
      <c r="H41" s="97">
        <f>SUM(F41:F41)*G41</f>
        <v>205.7</v>
      </c>
      <c r="I41" s="114"/>
      <c r="J41" s="3"/>
    </row>
    <row r="42" spans="1:10" s="4" customFormat="1">
      <c r="A42" s="131" t="s">
        <v>269</v>
      </c>
      <c r="B42" s="308">
        <v>18485</v>
      </c>
      <c r="C42" s="131" t="s">
        <v>9</v>
      </c>
      <c r="D42" s="313" t="s">
        <v>444</v>
      </c>
      <c r="E42" s="310" t="s">
        <v>66</v>
      </c>
      <c r="F42" s="98">
        <v>1</v>
      </c>
      <c r="G42" s="311">
        <v>441.83</v>
      </c>
      <c r="H42" s="312">
        <f t="shared" si="1"/>
        <v>441.83</v>
      </c>
      <c r="J42" s="3"/>
    </row>
    <row r="43" spans="1:10" s="4" customFormat="1">
      <c r="A43" s="131" t="s">
        <v>268</v>
      </c>
      <c r="B43" s="96">
        <v>470514</v>
      </c>
      <c r="C43" s="95" t="s">
        <v>6</v>
      </c>
      <c r="D43" s="100" t="s">
        <v>107</v>
      </c>
      <c r="E43" s="99" t="s">
        <v>101</v>
      </c>
      <c r="F43" s="98">
        <v>1</v>
      </c>
      <c r="G43" s="91">
        <v>221.74</v>
      </c>
      <c r="H43" s="97">
        <f t="shared" si="1"/>
        <v>221.74</v>
      </c>
      <c r="J43" s="3"/>
    </row>
    <row r="44" spans="1:10" s="4" customFormat="1">
      <c r="A44" s="131" t="s">
        <v>265</v>
      </c>
      <c r="B44" s="96" t="s">
        <v>108</v>
      </c>
      <c r="C44" s="95" t="s">
        <v>6</v>
      </c>
      <c r="D44" s="100" t="s">
        <v>109</v>
      </c>
      <c r="E44" s="99" t="s">
        <v>101</v>
      </c>
      <c r="F44" s="98">
        <v>2</v>
      </c>
      <c r="G44" s="91">
        <v>252.25</v>
      </c>
      <c r="H44" s="97">
        <f t="shared" si="1"/>
        <v>504.5</v>
      </c>
      <c r="J44" s="3"/>
    </row>
    <row r="45" spans="1:10" s="114" customFormat="1">
      <c r="A45" s="121" t="s">
        <v>257</v>
      </c>
      <c r="B45" s="96"/>
      <c r="C45" s="121"/>
      <c r="D45" s="120" t="s">
        <v>110</v>
      </c>
      <c r="E45" s="119"/>
      <c r="F45" s="118"/>
      <c r="G45" s="117"/>
      <c r="H45" s="116"/>
      <c r="J45" s="115"/>
    </row>
    <row r="46" spans="1:10" s="4" customFormat="1">
      <c r="A46" s="95" t="s">
        <v>256</v>
      </c>
      <c r="B46" s="96">
        <v>500106</v>
      </c>
      <c r="C46" s="95" t="s">
        <v>6</v>
      </c>
      <c r="D46" s="100" t="s">
        <v>111</v>
      </c>
      <c r="E46" s="99" t="s">
        <v>66</v>
      </c>
      <c r="F46" s="98">
        <v>2</v>
      </c>
      <c r="G46" s="91">
        <v>330.35</v>
      </c>
      <c r="H46" s="97">
        <f t="shared" si="1"/>
        <v>660.7</v>
      </c>
      <c r="J46" s="3"/>
    </row>
    <row r="47" spans="1:10" s="114" customFormat="1">
      <c r="A47" s="95" t="s">
        <v>254</v>
      </c>
      <c r="B47" s="96">
        <v>500118</v>
      </c>
      <c r="C47" s="95" t="s">
        <v>6</v>
      </c>
      <c r="D47" s="100" t="s">
        <v>112</v>
      </c>
      <c r="E47" s="99" t="s">
        <v>66</v>
      </c>
      <c r="F47" s="98">
        <v>2</v>
      </c>
      <c r="G47" s="91">
        <v>1106.54</v>
      </c>
      <c r="H47" s="97">
        <f t="shared" si="1"/>
        <v>2213.08</v>
      </c>
      <c r="I47" s="4"/>
      <c r="J47" s="115"/>
    </row>
    <row r="48" spans="1:10" s="114" customFormat="1">
      <c r="A48" s="95" t="s">
        <v>252</v>
      </c>
      <c r="B48" s="96">
        <v>500517</v>
      </c>
      <c r="C48" s="95" t="s">
        <v>6</v>
      </c>
      <c r="D48" s="100" t="s">
        <v>113</v>
      </c>
      <c r="E48" s="99" t="s">
        <v>66</v>
      </c>
      <c r="F48" s="98">
        <v>2</v>
      </c>
      <c r="G48" s="91">
        <v>58.32</v>
      </c>
      <c r="H48" s="97">
        <f t="shared" si="1"/>
        <v>116.64</v>
      </c>
      <c r="I48" s="4"/>
      <c r="J48" s="115"/>
    </row>
    <row r="49" spans="1:10" s="4" customFormat="1">
      <c r="A49" s="95" t="s">
        <v>249</v>
      </c>
      <c r="B49" s="96" t="s">
        <v>114</v>
      </c>
      <c r="C49" s="95" t="s">
        <v>6</v>
      </c>
      <c r="D49" s="100" t="s">
        <v>115</v>
      </c>
      <c r="E49" s="99" t="s">
        <v>95</v>
      </c>
      <c r="F49" s="98">
        <v>60</v>
      </c>
      <c r="G49" s="91">
        <v>24.98</v>
      </c>
      <c r="H49" s="97">
        <f t="shared" si="1"/>
        <v>1498.8</v>
      </c>
      <c r="J49" s="3"/>
    </row>
    <row r="50" spans="1:10" s="4" customFormat="1">
      <c r="A50" s="95" t="s">
        <v>246</v>
      </c>
      <c r="B50" s="96">
        <v>500111</v>
      </c>
      <c r="C50" s="95" t="s">
        <v>6</v>
      </c>
      <c r="D50" s="100" t="s">
        <v>117</v>
      </c>
      <c r="E50" s="99" t="s">
        <v>101</v>
      </c>
      <c r="F50" s="98">
        <v>2</v>
      </c>
      <c r="G50" s="91">
        <v>146.72</v>
      </c>
      <c r="H50" s="97">
        <f t="shared" si="1"/>
        <v>293.44</v>
      </c>
      <c r="J50" s="3"/>
    </row>
    <row r="51" spans="1:10" s="4" customFormat="1">
      <c r="A51" s="95" t="s">
        <v>243</v>
      </c>
      <c r="B51" s="96" t="s">
        <v>118</v>
      </c>
      <c r="C51" s="95" t="s">
        <v>6</v>
      </c>
      <c r="D51" s="100" t="s">
        <v>119</v>
      </c>
      <c r="E51" s="99" t="s">
        <v>101</v>
      </c>
      <c r="F51" s="98">
        <v>2</v>
      </c>
      <c r="G51" s="91">
        <v>11.96</v>
      </c>
      <c r="H51" s="97">
        <f t="shared" si="1"/>
        <v>23.92</v>
      </c>
      <c r="J51" s="3"/>
    </row>
    <row r="52" spans="1:10" s="122" customFormat="1">
      <c r="A52" s="121" t="s">
        <v>222</v>
      </c>
      <c r="B52" s="96"/>
      <c r="C52" s="121"/>
      <c r="D52" s="120" t="s">
        <v>120</v>
      </c>
      <c r="E52" s="119"/>
      <c r="F52" s="118"/>
      <c r="G52" s="117"/>
      <c r="H52" s="116"/>
      <c r="I52" s="114"/>
      <c r="J52" s="115"/>
    </row>
    <row r="53" spans="1:10" s="4" customFormat="1">
      <c r="A53" s="95" t="s">
        <v>221</v>
      </c>
      <c r="B53" s="96">
        <v>501010</v>
      </c>
      <c r="C53" s="95" t="s">
        <v>6</v>
      </c>
      <c r="D53" s="100" t="s">
        <v>121</v>
      </c>
      <c r="E53" s="99" t="s">
        <v>66</v>
      </c>
      <c r="F53" s="98">
        <v>5</v>
      </c>
      <c r="G53" s="91">
        <v>109.6</v>
      </c>
      <c r="H53" s="97">
        <f t="shared" si="1"/>
        <v>548</v>
      </c>
      <c r="J53" s="3"/>
    </row>
    <row r="54" spans="1:10" s="4" customFormat="1">
      <c r="A54" s="95" t="s">
        <v>219</v>
      </c>
      <c r="B54" s="96">
        <v>501008</v>
      </c>
      <c r="C54" s="95" t="s">
        <v>6</v>
      </c>
      <c r="D54" s="100" t="s">
        <v>122</v>
      </c>
      <c r="E54" s="99" t="s">
        <v>66</v>
      </c>
      <c r="F54" s="98">
        <v>3</v>
      </c>
      <c r="G54" s="91">
        <v>180.8</v>
      </c>
      <c r="H54" s="97">
        <f t="shared" si="1"/>
        <v>542.40000000000009</v>
      </c>
      <c r="J54" s="3"/>
    </row>
    <row r="55" spans="1:10" s="4" customFormat="1">
      <c r="A55" s="95" t="s">
        <v>471</v>
      </c>
      <c r="B55" s="96">
        <v>501014</v>
      </c>
      <c r="C55" s="95" t="s">
        <v>6</v>
      </c>
      <c r="D55" s="100" t="s">
        <v>123</v>
      </c>
      <c r="E55" s="99" t="s">
        <v>66</v>
      </c>
      <c r="F55" s="98">
        <v>1</v>
      </c>
      <c r="G55" s="91">
        <v>359.95</v>
      </c>
      <c r="H55" s="97">
        <f t="shared" si="1"/>
        <v>359.95</v>
      </c>
      <c r="J55" s="3"/>
    </row>
    <row r="56" spans="1:10" s="122" customFormat="1">
      <c r="A56" s="121" t="s">
        <v>217</v>
      </c>
      <c r="B56" s="96"/>
      <c r="C56" s="121"/>
      <c r="D56" s="120" t="s">
        <v>124</v>
      </c>
      <c r="E56" s="119"/>
      <c r="F56" s="118"/>
      <c r="G56" s="117"/>
      <c r="H56" s="116"/>
      <c r="I56" s="114"/>
      <c r="J56" s="115"/>
    </row>
    <row r="57" spans="1:10" s="4" customFormat="1" ht="27.6">
      <c r="A57" s="95" t="s">
        <v>216</v>
      </c>
      <c r="B57" s="96" t="s">
        <v>125</v>
      </c>
      <c r="C57" s="95" t="s">
        <v>6</v>
      </c>
      <c r="D57" s="100" t="s">
        <v>126</v>
      </c>
      <c r="E57" s="99" t="s">
        <v>101</v>
      </c>
      <c r="F57" s="98">
        <f>8+7+18</f>
        <v>33</v>
      </c>
      <c r="G57" s="91">
        <v>106.16</v>
      </c>
      <c r="H57" s="97">
        <f t="shared" si="1"/>
        <v>3503.2799999999997</v>
      </c>
      <c r="J57" s="3"/>
    </row>
    <row r="58" spans="1:10" s="4" customFormat="1" ht="27.6">
      <c r="A58" s="95" t="s">
        <v>213</v>
      </c>
      <c r="B58" s="96">
        <v>500527</v>
      </c>
      <c r="C58" s="95" t="s">
        <v>6</v>
      </c>
      <c r="D58" s="100" t="s">
        <v>127</v>
      </c>
      <c r="E58" s="99" t="s">
        <v>66</v>
      </c>
      <c r="F58" s="98">
        <v>1</v>
      </c>
      <c r="G58" s="91">
        <v>603.61</v>
      </c>
      <c r="H58" s="97">
        <f t="shared" si="1"/>
        <v>603.61</v>
      </c>
      <c r="J58" s="3"/>
    </row>
    <row r="59" spans="1:10" s="4" customFormat="1">
      <c r="A59" s="95" t="s">
        <v>212</v>
      </c>
      <c r="B59" s="96">
        <v>500540</v>
      </c>
      <c r="C59" s="95" t="s">
        <v>6</v>
      </c>
      <c r="D59" s="100" t="s">
        <v>128</v>
      </c>
      <c r="E59" s="99" t="s">
        <v>66</v>
      </c>
      <c r="F59" s="98">
        <v>2</v>
      </c>
      <c r="G59" s="91">
        <v>115.43</v>
      </c>
      <c r="H59" s="97">
        <f t="shared" si="1"/>
        <v>230.86</v>
      </c>
      <c r="J59" s="3"/>
    </row>
    <row r="60" spans="1:10" s="114" customFormat="1">
      <c r="A60" s="121" t="s">
        <v>206</v>
      </c>
      <c r="B60" s="96"/>
      <c r="C60" s="121"/>
      <c r="D60" s="120" t="s">
        <v>129</v>
      </c>
      <c r="E60" s="119"/>
      <c r="F60" s="118"/>
      <c r="G60" s="117"/>
      <c r="H60" s="116"/>
      <c r="J60" s="115"/>
    </row>
    <row r="61" spans="1:10" s="4" customFormat="1">
      <c r="A61" s="95" t="s">
        <v>205</v>
      </c>
      <c r="B61" s="96" t="s">
        <v>130</v>
      </c>
      <c r="C61" s="95" t="s">
        <v>6</v>
      </c>
      <c r="D61" s="100" t="s">
        <v>131</v>
      </c>
      <c r="E61" s="99" t="s">
        <v>95</v>
      </c>
      <c r="F61" s="98">
        <v>100</v>
      </c>
      <c r="G61" s="91">
        <v>5.62</v>
      </c>
      <c r="H61" s="97">
        <f t="shared" si="1"/>
        <v>562</v>
      </c>
      <c r="J61" s="3"/>
    </row>
    <row r="62" spans="1:10" s="4" customFormat="1">
      <c r="A62" s="95" t="s">
        <v>202</v>
      </c>
      <c r="B62" s="96" t="s">
        <v>132</v>
      </c>
      <c r="C62" s="95" t="s">
        <v>6</v>
      </c>
      <c r="D62" s="100" t="s">
        <v>133</v>
      </c>
      <c r="E62" s="99" t="s">
        <v>95</v>
      </c>
      <c r="F62" s="98">
        <v>80</v>
      </c>
      <c r="G62" s="91">
        <v>3.39</v>
      </c>
      <c r="H62" s="97">
        <f t="shared" si="1"/>
        <v>271.2</v>
      </c>
      <c r="J62" s="3"/>
    </row>
    <row r="63" spans="1:10" s="4" customFormat="1">
      <c r="A63" s="95" t="s">
        <v>201</v>
      </c>
      <c r="B63" s="96" t="s">
        <v>134</v>
      </c>
      <c r="C63" s="95" t="s">
        <v>6</v>
      </c>
      <c r="D63" s="100" t="s">
        <v>135</v>
      </c>
      <c r="E63" s="99" t="s">
        <v>95</v>
      </c>
      <c r="F63" s="98">
        <v>60</v>
      </c>
      <c r="G63" s="91">
        <v>2.7</v>
      </c>
      <c r="H63" s="97">
        <f>SUM(F63:F63)*G63</f>
        <v>162</v>
      </c>
      <c r="J63" s="3"/>
    </row>
    <row r="64" spans="1:10" s="114" customFormat="1">
      <c r="A64" s="121" t="s">
        <v>200</v>
      </c>
      <c r="B64" s="96"/>
      <c r="C64" s="121"/>
      <c r="D64" s="120" t="s">
        <v>136</v>
      </c>
      <c r="E64" s="119"/>
      <c r="F64" s="118"/>
      <c r="G64" s="117"/>
      <c r="H64" s="116"/>
      <c r="J64" s="115"/>
    </row>
    <row r="65" spans="1:17" s="4" customFormat="1">
      <c r="A65" s="95" t="s">
        <v>199</v>
      </c>
      <c r="B65" s="96">
        <v>2120300</v>
      </c>
      <c r="C65" s="95" t="s">
        <v>6</v>
      </c>
      <c r="D65" s="100" t="s">
        <v>137</v>
      </c>
      <c r="E65" s="99" t="s">
        <v>95</v>
      </c>
      <c r="F65" s="98">
        <v>10</v>
      </c>
      <c r="G65" s="91">
        <v>17.600000000000001</v>
      </c>
      <c r="H65" s="97">
        <f>SUM(F65:F65)*G65</f>
        <v>176</v>
      </c>
      <c r="J65" s="3"/>
    </row>
    <row r="66" spans="1:17" s="4" customFormat="1" ht="27.6">
      <c r="A66" s="95" t="s">
        <v>196</v>
      </c>
      <c r="B66" s="96">
        <v>72947</v>
      </c>
      <c r="C66" s="95" t="s">
        <v>14</v>
      </c>
      <c r="D66" s="100" t="s">
        <v>138</v>
      </c>
      <c r="E66" s="99" t="s">
        <v>80</v>
      </c>
      <c r="F66" s="98">
        <v>3</v>
      </c>
      <c r="G66" s="91">
        <v>27.34</v>
      </c>
      <c r="H66" s="97">
        <f>SUM(F66:F66)*G66</f>
        <v>82.02</v>
      </c>
      <c r="J66" s="3"/>
    </row>
    <row r="67" spans="1:17" s="4" customFormat="1">
      <c r="A67" s="95" t="s">
        <v>193</v>
      </c>
      <c r="B67" s="96">
        <v>970101</v>
      </c>
      <c r="C67" s="95" t="s">
        <v>6</v>
      </c>
      <c r="D67" s="100" t="s">
        <v>139</v>
      </c>
      <c r="E67" s="99" t="s">
        <v>101</v>
      </c>
      <c r="F67" s="98">
        <v>30</v>
      </c>
      <c r="G67" s="91">
        <v>15.57</v>
      </c>
      <c r="H67" s="97">
        <f>SUM(F67:F67)*G67</f>
        <v>467.1</v>
      </c>
      <c r="J67" s="3"/>
    </row>
    <row r="68" spans="1:17" s="4" customFormat="1">
      <c r="A68" s="95"/>
      <c r="B68" s="96"/>
      <c r="C68" s="95"/>
      <c r="D68" s="94" t="s">
        <v>20</v>
      </c>
      <c r="E68" s="93">
        <v>3</v>
      </c>
      <c r="F68" s="92"/>
      <c r="G68" s="91"/>
      <c r="H68" s="90">
        <f>SUM(H35:H67)</f>
        <v>27035.171544000001</v>
      </c>
      <c r="J68" s="3"/>
    </row>
    <row r="69" spans="1:17" s="4" customFormat="1">
      <c r="A69" s="112"/>
      <c r="B69" s="113"/>
      <c r="C69" s="112"/>
      <c r="D69" s="111"/>
      <c r="E69" s="110"/>
      <c r="F69" s="109"/>
      <c r="G69" s="108"/>
      <c r="H69" s="107"/>
      <c r="J69" s="3"/>
    </row>
    <row r="70" spans="1:17" s="4" customFormat="1">
      <c r="A70" s="105">
        <v>5</v>
      </c>
      <c r="B70" s="106"/>
      <c r="C70" s="105"/>
      <c r="D70" s="104" t="s">
        <v>140</v>
      </c>
      <c r="E70" s="103"/>
      <c r="F70" s="102"/>
      <c r="G70" s="101"/>
      <c r="H70" s="90"/>
      <c r="J70" s="87"/>
    </row>
    <row r="71" spans="1:17" s="4" customFormat="1">
      <c r="A71" s="95" t="s">
        <v>351</v>
      </c>
      <c r="B71" s="96" t="s">
        <v>445</v>
      </c>
      <c r="C71" s="95" t="s">
        <v>14</v>
      </c>
      <c r="D71" s="100" t="s">
        <v>446</v>
      </c>
      <c r="E71" s="99" t="s">
        <v>95</v>
      </c>
      <c r="F71" s="98">
        <v>4.55</v>
      </c>
      <c r="G71" s="91">
        <v>111.9</v>
      </c>
      <c r="H71" s="97">
        <f>SUM(F71:F71)*G71</f>
        <v>509.14499999999998</v>
      </c>
      <c r="J71" s="3"/>
    </row>
    <row r="72" spans="1:17" s="4" customFormat="1">
      <c r="A72" s="95" t="s">
        <v>350</v>
      </c>
      <c r="B72" s="96">
        <v>73631</v>
      </c>
      <c r="C72" s="95" t="s">
        <v>14</v>
      </c>
      <c r="D72" s="100" t="s">
        <v>143</v>
      </c>
      <c r="E72" s="99" t="s">
        <v>80</v>
      </c>
      <c r="F72" s="98">
        <f>8*1.1</f>
        <v>8.8000000000000007</v>
      </c>
      <c r="G72" s="91">
        <v>331.68</v>
      </c>
      <c r="H72" s="97">
        <f>SUM(F72:F72)*G72</f>
        <v>2918.7840000000001</v>
      </c>
      <c r="J72" s="3"/>
    </row>
    <row r="73" spans="1:17" s="4" customFormat="1">
      <c r="A73" s="95"/>
      <c r="B73" s="96"/>
      <c r="C73" s="95"/>
      <c r="D73" s="94" t="s">
        <v>20</v>
      </c>
      <c r="E73" s="93">
        <v>4</v>
      </c>
      <c r="F73" s="92"/>
      <c r="G73" s="91"/>
      <c r="H73" s="90">
        <f>SUM(H71:H72)</f>
        <v>3427.9290000000001</v>
      </c>
      <c r="J73" s="3"/>
    </row>
    <row r="74" spans="1:17" s="4" customFormat="1">
      <c r="A74" s="95"/>
      <c r="B74" s="96"/>
      <c r="C74" s="95"/>
      <c r="D74" s="94"/>
      <c r="E74" s="93"/>
      <c r="F74" s="92"/>
      <c r="G74" s="91"/>
      <c r="H74" s="90"/>
      <c r="J74" s="3"/>
    </row>
    <row r="75" spans="1:17" s="79" customFormat="1">
      <c r="A75" s="89"/>
      <c r="B75" s="86"/>
      <c r="C75" s="89"/>
      <c r="D75" s="84" t="s">
        <v>19</v>
      </c>
      <c r="E75" s="88"/>
      <c r="F75" s="80"/>
      <c r="G75" s="81"/>
      <c r="H75" s="80">
        <f>SUM(H13:H74)/2</f>
        <v>34761.194544000005</v>
      </c>
      <c r="I75" s="4"/>
      <c r="J75" s="87"/>
      <c r="K75" s="4"/>
      <c r="L75" s="4"/>
      <c r="M75" s="4"/>
      <c r="N75" s="4"/>
      <c r="O75" s="4"/>
      <c r="P75" s="4"/>
      <c r="Q75" s="4"/>
    </row>
    <row r="76" spans="1:17">
      <c r="A76" s="85"/>
      <c r="B76" s="86"/>
      <c r="C76" s="85"/>
      <c r="D76" s="84" t="s">
        <v>18</v>
      </c>
      <c r="E76" s="83">
        <f>H94</f>
        <v>0.27507930162283167</v>
      </c>
      <c r="F76" s="82"/>
      <c r="G76" s="81"/>
      <c r="H76" s="80">
        <f>H75*(1+E76)</f>
        <v>44323.279662738911</v>
      </c>
      <c r="I76" s="79"/>
      <c r="J76" s="78"/>
      <c r="K76" s="1"/>
      <c r="L76" s="1"/>
      <c r="M76" s="1"/>
      <c r="N76" s="1"/>
      <c r="O76" s="1"/>
      <c r="P76" s="1"/>
      <c r="Q76" s="1"/>
    </row>
    <row r="77" spans="1:17" s="31" customFormat="1">
      <c r="A77" s="76"/>
      <c r="B77" s="77"/>
      <c r="C77" s="76"/>
      <c r="D77" s="75"/>
      <c r="E77" s="74"/>
      <c r="F77" s="73"/>
      <c r="G77" s="72"/>
      <c r="H77" s="71"/>
      <c r="I77" s="32"/>
      <c r="J77" s="32"/>
      <c r="K77" s="32"/>
      <c r="L77" s="32"/>
      <c r="M77" s="32"/>
      <c r="N77" s="32"/>
      <c r="O77" s="32"/>
      <c r="P77" s="32"/>
      <c r="Q77" s="32"/>
    </row>
    <row r="78" spans="1:17" s="31" customFormat="1" ht="27.6">
      <c r="A78" s="56"/>
      <c r="B78" s="55"/>
      <c r="C78" s="70" t="s">
        <v>17</v>
      </c>
      <c r="D78" s="69" t="s">
        <v>16</v>
      </c>
      <c r="E78" s="69" t="s">
        <v>15</v>
      </c>
      <c r="F78" s="68"/>
      <c r="G78" s="67"/>
      <c r="H78" s="66"/>
      <c r="I78" s="65"/>
      <c r="J78" s="32"/>
      <c r="K78" s="32"/>
      <c r="L78" s="32"/>
      <c r="M78" s="32"/>
      <c r="N78" s="32"/>
      <c r="O78" s="32"/>
      <c r="P78" s="32"/>
      <c r="Q78" s="32"/>
    </row>
    <row r="79" spans="1:17" s="31" customFormat="1" ht="27.6">
      <c r="A79" s="56"/>
      <c r="B79" s="55"/>
      <c r="C79" s="64" t="s">
        <v>14</v>
      </c>
      <c r="D79" s="63" t="s">
        <v>13</v>
      </c>
      <c r="E79" s="57">
        <v>43313</v>
      </c>
      <c r="F79" s="20"/>
      <c r="G79" s="19"/>
      <c r="H79" s="18"/>
      <c r="I79" s="32"/>
      <c r="J79" s="32"/>
      <c r="K79" s="32"/>
      <c r="L79" s="32"/>
      <c r="M79" s="32"/>
      <c r="N79" s="32"/>
      <c r="O79" s="32"/>
      <c r="P79" s="32"/>
      <c r="Q79" s="32"/>
    </row>
    <row r="80" spans="1:17" s="31" customFormat="1">
      <c r="A80" s="56"/>
      <c r="B80" s="55"/>
      <c r="C80" s="64" t="s">
        <v>9</v>
      </c>
      <c r="D80" s="63" t="s">
        <v>8</v>
      </c>
      <c r="E80" s="62">
        <v>43101</v>
      </c>
      <c r="F80" s="773" t="s">
        <v>10</v>
      </c>
      <c r="G80" s="774"/>
      <c r="H80" s="774"/>
      <c r="I80" s="32"/>
      <c r="J80" s="32"/>
      <c r="K80" s="32"/>
      <c r="L80" s="32"/>
      <c r="M80" s="32"/>
      <c r="N80" s="32"/>
      <c r="O80" s="32"/>
      <c r="P80" s="32"/>
      <c r="Q80" s="32"/>
    </row>
    <row r="81" spans="1:17" s="31" customFormat="1">
      <c r="A81" s="56"/>
      <c r="B81" s="55"/>
      <c r="C81" s="59" t="s">
        <v>6</v>
      </c>
      <c r="D81" s="58" t="s">
        <v>5</v>
      </c>
      <c r="E81" s="57">
        <v>43282</v>
      </c>
      <c r="F81" s="789" t="s">
        <v>7</v>
      </c>
      <c r="G81" s="776"/>
      <c r="H81" s="776"/>
      <c r="I81" s="60"/>
      <c r="J81" s="32"/>
      <c r="K81" s="32"/>
      <c r="L81" s="32"/>
      <c r="M81" s="32"/>
      <c r="N81" s="32"/>
      <c r="O81" s="32"/>
      <c r="P81" s="32"/>
      <c r="Q81" s="32"/>
    </row>
    <row r="82" spans="1:17" s="31" customFormat="1">
      <c r="A82" s="56"/>
      <c r="B82" s="55"/>
      <c r="E82" s="159"/>
      <c r="F82" s="776"/>
      <c r="G82" s="776"/>
      <c r="H82" s="776"/>
      <c r="I82" s="32"/>
      <c r="J82" s="32"/>
      <c r="K82" s="32"/>
      <c r="L82" s="32"/>
      <c r="M82" s="32"/>
      <c r="N82" s="32"/>
      <c r="O82" s="32"/>
      <c r="P82" s="32"/>
      <c r="Q82" s="32"/>
    </row>
    <row r="83" spans="1:17" s="31" customFormat="1">
      <c r="A83" s="56"/>
      <c r="B83" s="55"/>
      <c r="C83" s="53"/>
      <c r="D83" s="54"/>
      <c r="E83" s="51"/>
      <c r="I83" s="32"/>
      <c r="J83" s="32"/>
      <c r="K83" s="32"/>
      <c r="L83" s="32"/>
      <c r="M83" s="32"/>
      <c r="N83" s="32"/>
      <c r="O83" s="32"/>
      <c r="P83" s="32"/>
      <c r="Q83" s="32"/>
    </row>
    <row r="84" spans="1:17" s="31" customFormat="1">
      <c r="A84" s="15"/>
      <c r="B84" s="22"/>
      <c r="C84" s="53"/>
      <c r="D84" s="52"/>
      <c r="E84" s="51"/>
      <c r="F84" s="41"/>
      <c r="G84" s="40"/>
      <c r="H84" s="34"/>
      <c r="I84" s="32"/>
      <c r="J84" s="32"/>
      <c r="K84" s="32"/>
      <c r="L84" s="32"/>
      <c r="M84" s="32"/>
      <c r="N84" s="32"/>
      <c r="O84" s="32"/>
      <c r="P84" s="32"/>
      <c r="Q84" s="32"/>
    </row>
    <row r="85" spans="1:17" s="2" customFormat="1" ht="15.6">
      <c r="A85" s="285"/>
      <c r="B85" s="286"/>
      <c r="C85" s="285"/>
      <c r="D85" s="325" t="s">
        <v>4</v>
      </c>
      <c r="E85" s="325"/>
      <c r="F85" s="326"/>
      <c r="G85" s="326"/>
      <c r="H85" s="327"/>
    </row>
    <row r="86" spans="1:17" s="2" customFormat="1">
      <c r="A86" s="285"/>
      <c r="B86" s="286"/>
      <c r="C86" s="285"/>
      <c r="D86" s="328" t="s">
        <v>475</v>
      </c>
      <c r="E86" s="329"/>
      <c r="F86" s="330"/>
      <c r="G86" s="330"/>
      <c r="H86" s="331">
        <v>0.04</v>
      </c>
    </row>
    <row r="87" spans="1:17" s="2" customFormat="1">
      <c r="A87" s="285"/>
      <c r="B87" s="286"/>
      <c r="C87" s="285"/>
      <c r="D87" s="328" t="s">
        <v>476</v>
      </c>
      <c r="E87" s="329"/>
      <c r="F87" s="330"/>
      <c r="G87" s="330"/>
      <c r="H87" s="331">
        <v>5.0000000000000001E-3</v>
      </c>
    </row>
    <row r="88" spans="1:17" s="2" customFormat="1">
      <c r="A88" s="285"/>
      <c r="B88" s="286"/>
      <c r="C88" s="285"/>
      <c r="D88" s="328" t="s">
        <v>477</v>
      </c>
      <c r="E88" s="329"/>
      <c r="F88" s="330"/>
      <c r="G88" s="330"/>
      <c r="H88" s="331">
        <v>8.9999999999999993E-3</v>
      </c>
    </row>
    <row r="89" spans="1:17" s="2" customFormat="1">
      <c r="A89" s="285"/>
      <c r="B89" s="286"/>
      <c r="C89" s="285"/>
      <c r="D89" s="328" t="s">
        <v>478</v>
      </c>
      <c r="E89" s="329"/>
      <c r="F89" s="330"/>
      <c r="G89" s="330"/>
      <c r="H89" s="331">
        <v>1.0200000000000001E-2</v>
      </c>
    </row>
    <row r="90" spans="1:17" s="2" customFormat="1">
      <c r="A90" s="285"/>
      <c r="B90" s="286"/>
      <c r="C90" s="285"/>
      <c r="D90" s="328" t="s">
        <v>479</v>
      </c>
      <c r="E90" s="329"/>
      <c r="F90" s="330"/>
      <c r="G90" s="330"/>
      <c r="H90" s="331">
        <v>7.0000000000000007E-2</v>
      </c>
    </row>
    <row r="91" spans="1:17" s="2" customFormat="1">
      <c r="A91" s="285"/>
      <c r="B91" s="286"/>
      <c r="C91" s="285"/>
      <c r="D91" s="797" t="s">
        <v>480</v>
      </c>
      <c r="E91" s="798"/>
      <c r="F91" s="798"/>
      <c r="G91" s="332"/>
      <c r="H91" s="331">
        <v>3.6499999999999998E-2</v>
      </c>
    </row>
    <row r="92" spans="1:17" s="2" customFormat="1">
      <c r="A92" s="285"/>
      <c r="B92" s="285"/>
      <c r="C92" s="285"/>
      <c r="D92" s="797" t="s">
        <v>481</v>
      </c>
      <c r="E92" s="798"/>
      <c r="F92" s="798"/>
      <c r="G92" s="332"/>
      <c r="H92" s="331">
        <v>0.05</v>
      </c>
    </row>
    <row r="93" spans="1:17" s="2" customFormat="1">
      <c r="A93" s="285"/>
      <c r="B93" s="285"/>
      <c r="C93" s="285"/>
      <c r="D93" s="799" t="s">
        <v>3</v>
      </c>
      <c r="E93" s="799"/>
      <c r="F93" s="799"/>
      <c r="G93" s="333"/>
      <c r="H93" s="331">
        <v>0.02</v>
      </c>
    </row>
    <row r="94" spans="1:17" s="2" customFormat="1" ht="15.6">
      <c r="A94" s="285"/>
      <c r="B94" s="285"/>
      <c r="C94" s="287"/>
      <c r="D94" s="800" t="s">
        <v>1</v>
      </c>
      <c r="E94" s="800"/>
      <c r="F94" s="801"/>
      <c r="G94" s="334"/>
      <c r="H94" s="335">
        <f>((1+H86+H87+H88)*(1+H89)*(1+H90))/(1-H91-H92-H93)-1</f>
        <v>0.27507930162283167</v>
      </c>
    </row>
    <row r="95" spans="1:17" s="2" customFormat="1">
      <c r="A95" s="288"/>
      <c r="B95" s="289"/>
      <c r="C95" s="287"/>
      <c r="D95" s="802"/>
      <c r="E95" s="802"/>
      <c r="F95" s="336"/>
      <c r="G95" s="337"/>
      <c r="H95" s="338"/>
      <c r="I95" s="290"/>
      <c r="J95" s="291"/>
      <c r="K95" s="291"/>
    </row>
    <row r="96" spans="1:17" s="2" customFormat="1">
      <c r="A96" s="288"/>
      <c r="B96" s="292"/>
      <c r="C96" s="293"/>
      <c r="D96" s="294"/>
      <c r="E96" s="295"/>
      <c r="F96" s="296"/>
      <c r="G96" s="337"/>
      <c r="H96" s="338"/>
      <c r="I96" s="290"/>
      <c r="J96" s="291"/>
      <c r="K96" s="291"/>
    </row>
    <row r="97" spans="1:18" s="2" customFormat="1">
      <c r="A97" s="288"/>
      <c r="B97" s="761"/>
      <c r="C97" s="761"/>
      <c r="D97" s="761"/>
      <c r="E97" s="295"/>
      <c r="F97" s="296"/>
      <c r="G97" s="337"/>
      <c r="H97" s="338"/>
      <c r="I97" s="290"/>
      <c r="J97" s="291"/>
      <c r="K97" s="291"/>
    </row>
    <row r="98" spans="1:18" s="2" customFormat="1" ht="19.5" customHeight="1">
      <c r="A98" s="288"/>
      <c r="B98" s="761"/>
      <c r="C98" s="761"/>
      <c r="D98" s="761"/>
      <c r="E98" s="297"/>
      <c r="F98" s="288"/>
      <c r="G98" s="337"/>
      <c r="H98" s="338"/>
      <c r="I98" s="290"/>
      <c r="J98" s="291"/>
      <c r="K98" s="291"/>
    </row>
    <row r="99" spans="1:18" s="2" customFormat="1" ht="21.75" customHeight="1">
      <c r="A99" s="288"/>
      <c r="B99" s="761"/>
      <c r="C99" s="761"/>
      <c r="D99" s="761"/>
      <c r="E99" s="298"/>
      <c r="F99" s="38"/>
      <c r="G99" s="337"/>
      <c r="H99" s="338"/>
      <c r="I99" s="290"/>
      <c r="J99" s="291"/>
      <c r="K99" s="291"/>
    </row>
    <row r="100" spans="1:18" s="2" customFormat="1">
      <c r="A100" s="288"/>
      <c r="B100" s="299"/>
      <c r="C100" s="300"/>
      <c r="D100" s="300"/>
      <c r="E100" s="39"/>
      <c r="F100" s="296"/>
      <c r="G100" s="301"/>
      <c r="H100" s="302"/>
      <c r="I100" s="290"/>
      <c r="J100" s="291"/>
      <c r="K100" s="291"/>
    </row>
    <row r="101" spans="1:18" s="2" customFormat="1">
      <c r="A101" s="288"/>
      <c r="B101" s="299"/>
      <c r="C101" s="43"/>
      <c r="D101" s="42"/>
      <c r="E101" s="41"/>
      <c r="F101" s="288"/>
      <c r="G101" s="301"/>
      <c r="H101" s="302"/>
      <c r="I101" s="290"/>
      <c r="J101" s="291"/>
      <c r="K101" s="291"/>
    </row>
    <row r="102" spans="1:18" s="2" customFormat="1">
      <c r="A102" s="288"/>
      <c r="B102" s="757" t="s">
        <v>0</v>
      </c>
      <c r="C102" s="758"/>
      <c r="D102" s="759"/>
      <c r="E102" s="41"/>
      <c r="F102" s="38"/>
      <c r="G102" s="301"/>
      <c r="H102" s="302"/>
      <c r="I102" s="290"/>
      <c r="J102" s="291"/>
      <c r="K102" s="291"/>
    </row>
    <row r="103" spans="1:18" s="2" customFormat="1">
      <c r="A103" s="288"/>
      <c r="B103" s="760"/>
      <c r="C103" s="761"/>
      <c r="D103" s="762"/>
      <c r="E103" s="30"/>
      <c r="F103" s="302"/>
      <c r="G103" s="303"/>
      <c r="H103" s="302"/>
      <c r="I103" s="290"/>
      <c r="J103" s="291"/>
      <c r="K103" s="291"/>
    </row>
    <row r="104" spans="1:18" s="2" customFormat="1">
      <c r="A104" s="288"/>
      <c r="B104" s="760"/>
      <c r="C104" s="761"/>
      <c r="D104" s="762"/>
      <c r="E104" s="39"/>
      <c r="F104" s="302"/>
      <c r="G104" s="303"/>
      <c r="H104" s="302"/>
      <c r="I104" s="290"/>
      <c r="J104" s="291"/>
      <c r="K104" s="291"/>
    </row>
    <row r="105" spans="1:18" s="2" customFormat="1">
      <c r="A105" s="288"/>
      <c r="B105" s="760"/>
      <c r="C105" s="761"/>
      <c r="D105" s="762"/>
      <c r="E105" s="304"/>
      <c r="F105" s="302"/>
      <c r="G105" s="303"/>
      <c r="H105" s="302"/>
      <c r="I105" s="290"/>
      <c r="J105" s="291"/>
      <c r="K105" s="291"/>
    </row>
    <row r="106" spans="1:18" s="2" customFormat="1" ht="16.5" customHeight="1">
      <c r="A106" s="288"/>
      <c r="B106" s="760"/>
      <c r="C106" s="761"/>
      <c r="D106" s="762"/>
      <c r="E106" s="304"/>
      <c r="F106" s="286"/>
      <c r="G106" s="305"/>
      <c r="H106" s="302"/>
      <c r="I106" s="290"/>
      <c r="J106" s="291"/>
      <c r="K106" s="291"/>
    </row>
    <row r="107" spans="1:18" s="31" customFormat="1">
      <c r="A107" s="74"/>
      <c r="B107" s="760"/>
      <c r="C107" s="761"/>
      <c r="D107" s="762"/>
      <c r="E107" s="304"/>
      <c r="F107" s="306"/>
      <c r="G107" s="66"/>
      <c r="H107" s="307"/>
      <c r="I107" s="32"/>
      <c r="J107" s="32"/>
      <c r="K107" s="32"/>
      <c r="L107" s="32"/>
      <c r="M107" s="32"/>
      <c r="N107" s="32"/>
      <c r="O107" s="32"/>
      <c r="P107" s="32"/>
    </row>
    <row r="108" spans="1:18" s="31" customFormat="1">
      <c r="A108" s="74"/>
      <c r="B108" s="794"/>
      <c r="C108" s="795"/>
      <c r="D108" s="796"/>
      <c r="E108" s="30"/>
      <c r="F108" s="30"/>
      <c r="G108" s="66"/>
      <c r="H108" s="307"/>
      <c r="I108" s="32"/>
      <c r="J108" s="32"/>
      <c r="K108" s="32"/>
      <c r="L108" s="32"/>
      <c r="M108" s="32"/>
      <c r="N108" s="32"/>
      <c r="O108" s="32"/>
      <c r="P108" s="32"/>
    </row>
    <row r="109" spans="1:18" s="23" customFormat="1">
      <c r="A109" s="30"/>
      <c r="B109" s="29"/>
      <c r="C109" s="28"/>
      <c r="D109" s="27"/>
      <c r="E109" s="26"/>
      <c r="F109" s="26"/>
      <c r="G109" s="25"/>
      <c r="H109" s="25"/>
      <c r="I109" s="24"/>
    </row>
    <row r="110" spans="1:18" s="15" customFormat="1">
      <c r="B110" s="22"/>
      <c r="D110" s="21"/>
      <c r="F110" s="20"/>
      <c r="G110" s="19"/>
      <c r="H110" s="18"/>
      <c r="I110" s="17"/>
      <c r="J110" s="17"/>
      <c r="K110" s="17"/>
      <c r="L110" s="17"/>
      <c r="M110" s="17"/>
      <c r="N110" s="17"/>
      <c r="O110" s="17"/>
      <c r="P110" s="17"/>
      <c r="Q110" s="17"/>
      <c r="R110" s="16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</sheetData>
  <sheetProtection selectLockedCells="1" selectUnlockedCells="1"/>
  <mergeCells count="12">
    <mergeCell ref="B102:D108"/>
    <mergeCell ref="A1:H1"/>
    <mergeCell ref="A9:H9"/>
    <mergeCell ref="F80:H80"/>
    <mergeCell ref="F81:H81"/>
    <mergeCell ref="F82:H82"/>
    <mergeCell ref="D91:F91"/>
    <mergeCell ref="D92:F92"/>
    <mergeCell ref="D93:F93"/>
    <mergeCell ref="D94:F94"/>
    <mergeCell ref="D95:E95"/>
    <mergeCell ref="B97:D99"/>
  </mergeCells>
  <conditionalFormatting sqref="G95:H99">
    <cfRule type="expression" dxfId="11" priority="6" stopIfTrue="1">
      <formula>#REF!&lt;&gt;0</formula>
    </cfRule>
  </conditionalFormatting>
  <conditionalFormatting sqref="F95">
    <cfRule type="expression" dxfId="10" priority="5" stopIfTrue="1">
      <formula>#REF!&lt;&gt;0</formula>
    </cfRule>
  </conditionalFormatting>
  <conditionalFormatting sqref="H86:H90">
    <cfRule type="cellIs" dxfId="9" priority="1" stopIfTrue="1" operator="between">
      <formula>$D86</formula>
      <formula>$F86</formula>
    </cfRule>
  </conditionalFormatting>
  <conditionalFormatting sqref="D94:H94">
    <cfRule type="expression" dxfId="8" priority="4" stopIfTrue="1">
      <formula>$D$14&lt;&gt;0</formula>
    </cfRule>
  </conditionalFormatting>
  <conditionalFormatting sqref="D93:G93">
    <cfRule type="expression" dxfId="7" priority="3" stopIfTrue="1">
      <formula>$D$14&lt;&gt;0</formula>
    </cfRule>
  </conditionalFormatting>
  <conditionalFormatting sqref="H93">
    <cfRule type="expression" dxfId="6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51"/>
  <sheetViews>
    <sheetView topLeftCell="A5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105.44140625" style="3" customWidth="1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9.44140625" style="1" customWidth="1"/>
    <col min="263" max="263" width="9" style="1" customWidth="1"/>
    <col min="264" max="264" width="14.44140625" style="1" customWidth="1"/>
    <col min="265" max="265" width="9.109375" style="1"/>
    <col min="266" max="266" width="105.44140625" style="1" customWidth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9.44140625" style="1" customWidth="1"/>
    <col min="519" max="519" width="9" style="1" customWidth="1"/>
    <col min="520" max="520" width="14.44140625" style="1" customWidth="1"/>
    <col min="521" max="521" width="9.109375" style="1"/>
    <col min="522" max="522" width="105.44140625" style="1" customWidth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9.44140625" style="1" customWidth="1"/>
    <col min="775" max="775" width="9" style="1" customWidth="1"/>
    <col min="776" max="776" width="14.44140625" style="1" customWidth="1"/>
    <col min="777" max="777" width="9.109375" style="1"/>
    <col min="778" max="778" width="105.44140625" style="1" customWidth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9.44140625" style="1" customWidth="1"/>
    <col min="1031" max="1031" width="9" style="1" customWidth="1"/>
    <col min="1032" max="1032" width="14.44140625" style="1" customWidth="1"/>
    <col min="1033" max="1033" width="9.109375" style="1"/>
    <col min="1034" max="1034" width="105.44140625" style="1" customWidth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9.44140625" style="1" customWidth="1"/>
    <col min="1287" max="1287" width="9" style="1" customWidth="1"/>
    <col min="1288" max="1288" width="14.44140625" style="1" customWidth="1"/>
    <col min="1289" max="1289" width="9.109375" style="1"/>
    <col min="1290" max="1290" width="105.44140625" style="1" customWidth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9.44140625" style="1" customWidth="1"/>
    <col min="1543" max="1543" width="9" style="1" customWidth="1"/>
    <col min="1544" max="1544" width="14.44140625" style="1" customWidth="1"/>
    <col min="1545" max="1545" width="9.109375" style="1"/>
    <col min="1546" max="1546" width="105.44140625" style="1" customWidth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9.44140625" style="1" customWidth="1"/>
    <col min="1799" max="1799" width="9" style="1" customWidth="1"/>
    <col min="1800" max="1800" width="14.44140625" style="1" customWidth="1"/>
    <col min="1801" max="1801" width="9.109375" style="1"/>
    <col min="1802" max="1802" width="105.44140625" style="1" customWidth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9.44140625" style="1" customWidth="1"/>
    <col min="2055" max="2055" width="9" style="1" customWidth="1"/>
    <col min="2056" max="2056" width="14.44140625" style="1" customWidth="1"/>
    <col min="2057" max="2057" width="9.109375" style="1"/>
    <col min="2058" max="2058" width="105.44140625" style="1" customWidth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9.44140625" style="1" customWidth="1"/>
    <col min="2311" max="2311" width="9" style="1" customWidth="1"/>
    <col min="2312" max="2312" width="14.44140625" style="1" customWidth="1"/>
    <col min="2313" max="2313" width="9.109375" style="1"/>
    <col min="2314" max="2314" width="105.44140625" style="1" customWidth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9.44140625" style="1" customWidth="1"/>
    <col min="2567" max="2567" width="9" style="1" customWidth="1"/>
    <col min="2568" max="2568" width="14.44140625" style="1" customWidth="1"/>
    <col min="2569" max="2569" width="9.109375" style="1"/>
    <col min="2570" max="2570" width="105.44140625" style="1" customWidth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9.44140625" style="1" customWidth="1"/>
    <col min="2823" max="2823" width="9" style="1" customWidth="1"/>
    <col min="2824" max="2824" width="14.44140625" style="1" customWidth="1"/>
    <col min="2825" max="2825" width="9.109375" style="1"/>
    <col min="2826" max="2826" width="105.44140625" style="1" customWidth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9.44140625" style="1" customWidth="1"/>
    <col min="3079" max="3079" width="9" style="1" customWidth="1"/>
    <col min="3080" max="3080" width="14.44140625" style="1" customWidth="1"/>
    <col min="3081" max="3081" width="9.109375" style="1"/>
    <col min="3082" max="3082" width="105.44140625" style="1" customWidth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9.44140625" style="1" customWidth="1"/>
    <col min="3335" max="3335" width="9" style="1" customWidth="1"/>
    <col min="3336" max="3336" width="14.44140625" style="1" customWidth="1"/>
    <col min="3337" max="3337" width="9.109375" style="1"/>
    <col min="3338" max="3338" width="105.44140625" style="1" customWidth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9.44140625" style="1" customWidth="1"/>
    <col min="3591" max="3591" width="9" style="1" customWidth="1"/>
    <col min="3592" max="3592" width="14.44140625" style="1" customWidth="1"/>
    <col min="3593" max="3593" width="9.109375" style="1"/>
    <col min="3594" max="3594" width="105.44140625" style="1" customWidth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9.44140625" style="1" customWidth="1"/>
    <col min="3847" max="3847" width="9" style="1" customWidth="1"/>
    <col min="3848" max="3848" width="14.44140625" style="1" customWidth="1"/>
    <col min="3849" max="3849" width="9.109375" style="1"/>
    <col min="3850" max="3850" width="105.44140625" style="1" customWidth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9.44140625" style="1" customWidth="1"/>
    <col min="4103" max="4103" width="9" style="1" customWidth="1"/>
    <col min="4104" max="4104" width="14.44140625" style="1" customWidth="1"/>
    <col min="4105" max="4105" width="9.109375" style="1"/>
    <col min="4106" max="4106" width="105.44140625" style="1" customWidth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9.44140625" style="1" customWidth="1"/>
    <col min="4359" max="4359" width="9" style="1" customWidth="1"/>
    <col min="4360" max="4360" width="14.44140625" style="1" customWidth="1"/>
    <col min="4361" max="4361" width="9.109375" style="1"/>
    <col min="4362" max="4362" width="105.44140625" style="1" customWidth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9.44140625" style="1" customWidth="1"/>
    <col min="4615" max="4615" width="9" style="1" customWidth="1"/>
    <col min="4616" max="4616" width="14.44140625" style="1" customWidth="1"/>
    <col min="4617" max="4617" width="9.109375" style="1"/>
    <col min="4618" max="4618" width="105.44140625" style="1" customWidth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9.44140625" style="1" customWidth="1"/>
    <col min="4871" max="4871" width="9" style="1" customWidth="1"/>
    <col min="4872" max="4872" width="14.44140625" style="1" customWidth="1"/>
    <col min="4873" max="4873" width="9.109375" style="1"/>
    <col min="4874" max="4874" width="105.44140625" style="1" customWidth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9.44140625" style="1" customWidth="1"/>
    <col min="5127" max="5127" width="9" style="1" customWidth="1"/>
    <col min="5128" max="5128" width="14.44140625" style="1" customWidth="1"/>
    <col min="5129" max="5129" width="9.109375" style="1"/>
    <col min="5130" max="5130" width="105.44140625" style="1" customWidth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9.44140625" style="1" customWidth="1"/>
    <col min="5383" max="5383" width="9" style="1" customWidth="1"/>
    <col min="5384" max="5384" width="14.44140625" style="1" customWidth="1"/>
    <col min="5385" max="5385" width="9.109375" style="1"/>
    <col min="5386" max="5386" width="105.44140625" style="1" customWidth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9.44140625" style="1" customWidth="1"/>
    <col min="5639" max="5639" width="9" style="1" customWidth="1"/>
    <col min="5640" max="5640" width="14.44140625" style="1" customWidth="1"/>
    <col min="5641" max="5641" width="9.109375" style="1"/>
    <col min="5642" max="5642" width="105.44140625" style="1" customWidth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9.44140625" style="1" customWidth="1"/>
    <col min="5895" max="5895" width="9" style="1" customWidth="1"/>
    <col min="5896" max="5896" width="14.44140625" style="1" customWidth="1"/>
    <col min="5897" max="5897" width="9.109375" style="1"/>
    <col min="5898" max="5898" width="105.44140625" style="1" customWidth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9.44140625" style="1" customWidth="1"/>
    <col min="6151" max="6151" width="9" style="1" customWidth="1"/>
    <col min="6152" max="6152" width="14.44140625" style="1" customWidth="1"/>
    <col min="6153" max="6153" width="9.109375" style="1"/>
    <col min="6154" max="6154" width="105.44140625" style="1" customWidth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9.44140625" style="1" customWidth="1"/>
    <col min="6407" max="6407" width="9" style="1" customWidth="1"/>
    <col min="6408" max="6408" width="14.44140625" style="1" customWidth="1"/>
    <col min="6409" max="6409" width="9.109375" style="1"/>
    <col min="6410" max="6410" width="105.44140625" style="1" customWidth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9.44140625" style="1" customWidth="1"/>
    <col min="6663" max="6663" width="9" style="1" customWidth="1"/>
    <col min="6664" max="6664" width="14.44140625" style="1" customWidth="1"/>
    <col min="6665" max="6665" width="9.109375" style="1"/>
    <col min="6666" max="6666" width="105.44140625" style="1" customWidth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9.44140625" style="1" customWidth="1"/>
    <col min="6919" max="6919" width="9" style="1" customWidth="1"/>
    <col min="6920" max="6920" width="14.44140625" style="1" customWidth="1"/>
    <col min="6921" max="6921" width="9.109375" style="1"/>
    <col min="6922" max="6922" width="105.44140625" style="1" customWidth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9.44140625" style="1" customWidth="1"/>
    <col min="7175" max="7175" width="9" style="1" customWidth="1"/>
    <col min="7176" max="7176" width="14.44140625" style="1" customWidth="1"/>
    <col min="7177" max="7177" width="9.109375" style="1"/>
    <col min="7178" max="7178" width="105.44140625" style="1" customWidth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9.44140625" style="1" customWidth="1"/>
    <col min="7431" max="7431" width="9" style="1" customWidth="1"/>
    <col min="7432" max="7432" width="14.44140625" style="1" customWidth="1"/>
    <col min="7433" max="7433" width="9.109375" style="1"/>
    <col min="7434" max="7434" width="105.44140625" style="1" customWidth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9.44140625" style="1" customWidth="1"/>
    <col min="7687" max="7687" width="9" style="1" customWidth="1"/>
    <col min="7688" max="7688" width="14.44140625" style="1" customWidth="1"/>
    <col min="7689" max="7689" width="9.109375" style="1"/>
    <col min="7690" max="7690" width="105.44140625" style="1" customWidth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9.44140625" style="1" customWidth="1"/>
    <col min="7943" max="7943" width="9" style="1" customWidth="1"/>
    <col min="7944" max="7944" width="14.44140625" style="1" customWidth="1"/>
    <col min="7945" max="7945" width="9.109375" style="1"/>
    <col min="7946" max="7946" width="105.44140625" style="1" customWidth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9.44140625" style="1" customWidth="1"/>
    <col min="8199" max="8199" width="9" style="1" customWidth="1"/>
    <col min="8200" max="8200" width="14.44140625" style="1" customWidth="1"/>
    <col min="8201" max="8201" width="9.109375" style="1"/>
    <col min="8202" max="8202" width="105.44140625" style="1" customWidth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9.44140625" style="1" customWidth="1"/>
    <col min="8455" max="8455" width="9" style="1" customWidth="1"/>
    <col min="8456" max="8456" width="14.44140625" style="1" customWidth="1"/>
    <col min="8457" max="8457" width="9.109375" style="1"/>
    <col min="8458" max="8458" width="105.44140625" style="1" customWidth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9.44140625" style="1" customWidth="1"/>
    <col min="8711" max="8711" width="9" style="1" customWidth="1"/>
    <col min="8712" max="8712" width="14.44140625" style="1" customWidth="1"/>
    <col min="8713" max="8713" width="9.109375" style="1"/>
    <col min="8714" max="8714" width="105.44140625" style="1" customWidth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9.44140625" style="1" customWidth="1"/>
    <col min="8967" max="8967" width="9" style="1" customWidth="1"/>
    <col min="8968" max="8968" width="14.44140625" style="1" customWidth="1"/>
    <col min="8969" max="8969" width="9.109375" style="1"/>
    <col min="8970" max="8970" width="105.44140625" style="1" customWidth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9.44140625" style="1" customWidth="1"/>
    <col min="9223" max="9223" width="9" style="1" customWidth="1"/>
    <col min="9224" max="9224" width="14.44140625" style="1" customWidth="1"/>
    <col min="9225" max="9225" width="9.109375" style="1"/>
    <col min="9226" max="9226" width="105.44140625" style="1" customWidth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9.44140625" style="1" customWidth="1"/>
    <col min="9479" max="9479" width="9" style="1" customWidth="1"/>
    <col min="9480" max="9480" width="14.44140625" style="1" customWidth="1"/>
    <col min="9481" max="9481" width="9.109375" style="1"/>
    <col min="9482" max="9482" width="105.44140625" style="1" customWidth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9.44140625" style="1" customWidth="1"/>
    <col min="9735" max="9735" width="9" style="1" customWidth="1"/>
    <col min="9736" max="9736" width="14.44140625" style="1" customWidth="1"/>
    <col min="9737" max="9737" width="9.109375" style="1"/>
    <col min="9738" max="9738" width="105.44140625" style="1" customWidth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9.44140625" style="1" customWidth="1"/>
    <col min="9991" max="9991" width="9" style="1" customWidth="1"/>
    <col min="9992" max="9992" width="14.44140625" style="1" customWidth="1"/>
    <col min="9993" max="9993" width="9.109375" style="1"/>
    <col min="9994" max="9994" width="105.44140625" style="1" customWidth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9.44140625" style="1" customWidth="1"/>
    <col min="10247" max="10247" width="9" style="1" customWidth="1"/>
    <col min="10248" max="10248" width="14.44140625" style="1" customWidth="1"/>
    <col min="10249" max="10249" width="9.109375" style="1"/>
    <col min="10250" max="10250" width="105.44140625" style="1" customWidth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9.44140625" style="1" customWidth="1"/>
    <col min="10503" max="10503" width="9" style="1" customWidth="1"/>
    <col min="10504" max="10504" width="14.44140625" style="1" customWidth="1"/>
    <col min="10505" max="10505" width="9.109375" style="1"/>
    <col min="10506" max="10506" width="105.44140625" style="1" customWidth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9.44140625" style="1" customWidth="1"/>
    <col min="10759" max="10759" width="9" style="1" customWidth="1"/>
    <col min="10760" max="10760" width="14.44140625" style="1" customWidth="1"/>
    <col min="10761" max="10761" width="9.109375" style="1"/>
    <col min="10762" max="10762" width="105.44140625" style="1" customWidth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9.44140625" style="1" customWidth="1"/>
    <col min="11015" max="11015" width="9" style="1" customWidth="1"/>
    <col min="11016" max="11016" width="14.44140625" style="1" customWidth="1"/>
    <col min="11017" max="11017" width="9.109375" style="1"/>
    <col min="11018" max="11018" width="105.44140625" style="1" customWidth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9.44140625" style="1" customWidth="1"/>
    <col min="11271" max="11271" width="9" style="1" customWidth="1"/>
    <col min="11272" max="11272" width="14.44140625" style="1" customWidth="1"/>
    <col min="11273" max="11273" width="9.109375" style="1"/>
    <col min="11274" max="11274" width="105.44140625" style="1" customWidth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9.44140625" style="1" customWidth="1"/>
    <col min="11527" max="11527" width="9" style="1" customWidth="1"/>
    <col min="11528" max="11528" width="14.44140625" style="1" customWidth="1"/>
    <col min="11529" max="11529" width="9.109375" style="1"/>
    <col min="11530" max="11530" width="105.44140625" style="1" customWidth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9.44140625" style="1" customWidth="1"/>
    <col min="11783" max="11783" width="9" style="1" customWidth="1"/>
    <col min="11784" max="11784" width="14.44140625" style="1" customWidth="1"/>
    <col min="11785" max="11785" width="9.109375" style="1"/>
    <col min="11786" max="11786" width="105.44140625" style="1" customWidth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9.44140625" style="1" customWidth="1"/>
    <col min="12039" max="12039" width="9" style="1" customWidth="1"/>
    <col min="12040" max="12040" width="14.44140625" style="1" customWidth="1"/>
    <col min="12041" max="12041" width="9.109375" style="1"/>
    <col min="12042" max="12042" width="105.44140625" style="1" customWidth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9.44140625" style="1" customWidth="1"/>
    <col min="12295" max="12295" width="9" style="1" customWidth="1"/>
    <col min="12296" max="12296" width="14.44140625" style="1" customWidth="1"/>
    <col min="12297" max="12297" width="9.109375" style="1"/>
    <col min="12298" max="12298" width="105.44140625" style="1" customWidth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9.44140625" style="1" customWidth="1"/>
    <col min="12551" max="12551" width="9" style="1" customWidth="1"/>
    <col min="12552" max="12552" width="14.44140625" style="1" customWidth="1"/>
    <col min="12553" max="12553" width="9.109375" style="1"/>
    <col min="12554" max="12554" width="105.44140625" style="1" customWidth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9.44140625" style="1" customWidth="1"/>
    <col min="12807" max="12807" width="9" style="1" customWidth="1"/>
    <col min="12808" max="12808" width="14.44140625" style="1" customWidth="1"/>
    <col min="12809" max="12809" width="9.109375" style="1"/>
    <col min="12810" max="12810" width="105.44140625" style="1" customWidth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9.44140625" style="1" customWidth="1"/>
    <col min="13063" max="13063" width="9" style="1" customWidth="1"/>
    <col min="13064" max="13064" width="14.44140625" style="1" customWidth="1"/>
    <col min="13065" max="13065" width="9.109375" style="1"/>
    <col min="13066" max="13066" width="105.44140625" style="1" customWidth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9.44140625" style="1" customWidth="1"/>
    <col min="13319" max="13319" width="9" style="1" customWidth="1"/>
    <col min="13320" max="13320" width="14.44140625" style="1" customWidth="1"/>
    <col min="13321" max="13321" width="9.109375" style="1"/>
    <col min="13322" max="13322" width="105.44140625" style="1" customWidth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9.44140625" style="1" customWidth="1"/>
    <col min="13575" max="13575" width="9" style="1" customWidth="1"/>
    <col min="13576" max="13576" width="14.44140625" style="1" customWidth="1"/>
    <col min="13577" max="13577" width="9.109375" style="1"/>
    <col min="13578" max="13578" width="105.44140625" style="1" customWidth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9.44140625" style="1" customWidth="1"/>
    <col min="13831" max="13831" width="9" style="1" customWidth="1"/>
    <col min="13832" max="13832" width="14.44140625" style="1" customWidth="1"/>
    <col min="13833" max="13833" width="9.109375" style="1"/>
    <col min="13834" max="13834" width="105.44140625" style="1" customWidth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9.44140625" style="1" customWidth="1"/>
    <col min="14087" max="14087" width="9" style="1" customWidth="1"/>
    <col min="14088" max="14088" width="14.44140625" style="1" customWidth="1"/>
    <col min="14089" max="14089" width="9.109375" style="1"/>
    <col min="14090" max="14090" width="105.44140625" style="1" customWidth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9.44140625" style="1" customWidth="1"/>
    <col min="14343" max="14343" width="9" style="1" customWidth="1"/>
    <col min="14344" max="14344" width="14.44140625" style="1" customWidth="1"/>
    <col min="14345" max="14345" width="9.109375" style="1"/>
    <col min="14346" max="14346" width="105.44140625" style="1" customWidth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9.44140625" style="1" customWidth="1"/>
    <col min="14599" max="14599" width="9" style="1" customWidth="1"/>
    <col min="14600" max="14600" width="14.44140625" style="1" customWidth="1"/>
    <col min="14601" max="14601" width="9.109375" style="1"/>
    <col min="14602" max="14602" width="105.44140625" style="1" customWidth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9.44140625" style="1" customWidth="1"/>
    <col min="14855" max="14855" width="9" style="1" customWidth="1"/>
    <col min="14856" max="14856" width="14.44140625" style="1" customWidth="1"/>
    <col min="14857" max="14857" width="9.109375" style="1"/>
    <col min="14858" max="14858" width="105.44140625" style="1" customWidth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9.44140625" style="1" customWidth="1"/>
    <col min="15111" max="15111" width="9" style="1" customWidth="1"/>
    <col min="15112" max="15112" width="14.44140625" style="1" customWidth="1"/>
    <col min="15113" max="15113" width="9.109375" style="1"/>
    <col min="15114" max="15114" width="105.44140625" style="1" customWidth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9.44140625" style="1" customWidth="1"/>
    <col min="15367" max="15367" width="9" style="1" customWidth="1"/>
    <col min="15368" max="15368" width="14.44140625" style="1" customWidth="1"/>
    <col min="15369" max="15369" width="9.109375" style="1"/>
    <col min="15370" max="15370" width="105.44140625" style="1" customWidth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9.44140625" style="1" customWidth="1"/>
    <col min="15623" max="15623" width="9" style="1" customWidth="1"/>
    <col min="15624" max="15624" width="14.44140625" style="1" customWidth="1"/>
    <col min="15625" max="15625" width="9.109375" style="1"/>
    <col min="15626" max="15626" width="105.44140625" style="1" customWidth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9.44140625" style="1" customWidth="1"/>
    <col min="15879" max="15879" width="9" style="1" customWidth="1"/>
    <col min="15880" max="15880" width="14.44140625" style="1" customWidth="1"/>
    <col min="15881" max="15881" width="9.109375" style="1"/>
    <col min="15882" max="15882" width="105.44140625" style="1" customWidth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9.44140625" style="1" customWidth="1"/>
    <col min="16135" max="16135" width="9" style="1" customWidth="1"/>
    <col min="16136" max="16136" width="14.44140625" style="1" customWidth="1"/>
    <col min="16137" max="16137" width="9.109375" style="1"/>
    <col min="16138" max="16138" width="105.44140625" style="1" customWidth="1"/>
    <col min="16139" max="16139" width="8.5546875" style="1" customWidth="1"/>
    <col min="16140" max="16140" width="25.5546875" style="1" customWidth="1"/>
    <col min="16141" max="16384" width="9.109375" style="1"/>
  </cols>
  <sheetData>
    <row r="1" spans="1:17" ht="24" customHeight="1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472</v>
      </c>
      <c r="B4" s="149"/>
      <c r="C4" s="148"/>
      <c r="D4" s="147"/>
      <c r="F4" s="151"/>
      <c r="G4" s="145"/>
      <c r="H4" s="144"/>
    </row>
    <row r="5" spans="1:17">
      <c r="A5" s="284" t="s">
        <v>473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474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7.6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41.4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7.6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5115.4815440000002</v>
      </c>
      <c r="H26" s="97">
        <f>SUM(F26:F26)*G26</f>
        <v>5115.4815440000002</v>
      </c>
      <c r="I26" s="4"/>
      <c r="J26" s="115"/>
    </row>
    <row r="27" spans="1:10" s="122" customFormat="1">
      <c r="A27" s="121" t="s">
        <v>55</v>
      </c>
      <c r="B27" s="96"/>
      <c r="C27" s="121"/>
      <c r="D27" s="120" t="s">
        <v>120</v>
      </c>
      <c r="E27" s="119"/>
      <c r="F27" s="118"/>
      <c r="G27" s="117"/>
      <c r="H27" s="116"/>
      <c r="I27" s="114"/>
      <c r="J27" s="115"/>
    </row>
    <row r="28" spans="1:10" s="4" customFormat="1">
      <c r="A28" s="95" t="s">
        <v>53</v>
      </c>
      <c r="B28" s="96">
        <v>501010</v>
      </c>
      <c r="C28" s="95" t="s">
        <v>6</v>
      </c>
      <c r="D28" s="100" t="s">
        <v>121</v>
      </c>
      <c r="E28" s="99" t="s">
        <v>66</v>
      </c>
      <c r="F28" s="98">
        <v>3</v>
      </c>
      <c r="G28" s="91">
        <v>109.6</v>
      </c>
      <c r="H28" s="97">
        <f>SUM(F28:F28)*G28</f>
        <v>328.79999999999995</v>
      </c>
      <c r="J28" s="3"/>
    </row>
    <row r="29" spans="1:10" s="4" customFormat="1">
      <c r="A29" s="95" t="s">
        <v>52</v>
      </c>
      <c r="B29" s="96">
        <v>501008</v>
      </c>
      <c r="C29" s="95" t="s">
        <v>6</v>
      </c>
      <c r="D29" s="100" t="s">
        <v>122</v>
      </c>
      <c r="E29" s="99" t="s">
        <v>66</v>
      </c>
      <c r="F29" s="98">
        <v>3</v>
      </c>
      <c r="G29" s="91">
        <v>180.8</v>
      </c>
      <c r="H29" s="97">
        <f>SUM(F29:F29)*G29</f>
        <v>542.40000000000009</v>
      </c>
      <c r="J29" s="3"/>
    </row>
    <row r="30" spans="1:10" s="114" customFormat="1">
      <c r="A30" s="121" t="s">
        <v>51</v>
      </c>
      <c r="B30" s="96"/>
      <c r="C30" s="121"/>
      <c r="D30" s="120" t="s">
        <v>136</v>
      </c>
      <c r="E30" s="119"/>
      <c r="F30" s="118"/>
      <c r="G30" s="117"/>
      <c r="H30" s="116"/>
      <c r="J30" s="115"/>
    </row>
    <row r="31" spans="1:10" s="4" customFormat="1">
      <c r="A31" s="95" t="s">
        <v>50</v>
      </c>
      <c r="B31" s="96">
        <v>2120300</v>
      </c>
      <c r="C31" s="95" t="s">
        <v>6</v>
      </c>
      <c r="D31" s="100" t="s">
        <v>137</v>
      </c>
      <c r="E31" s="99" t="s">
        <v>95</v>
      </c>
      <c r="F31" s="98">
        <v>15</v>
      </c>
      <c r="G31" s="91">
        <v>17.600000000000001</v>
      </c>
      <c r="H31" s="97">
        <f>SUM(F31:F31)*G31</f>
        <v>264</v>
      </c>
      <c r="J31" s="3"/>
    </row>
    <row r="32" spans="1:10" s="4" customFormat="1" ht="27.6">
      <c r="A32" s="95" t="s">
        <v>49</v>
      </c>
      <c r="B32" s="96">
        <v>72947</v>
      </c>
      <c r="C32" s="95" t="s">
        <v>14</v>
      </c>
      <c r="D32" s="100" t="s">
        <v>138</v>
      </c>
      <c r="E32" s="99" t="s">
        <v>80</v>
      </c>
      <c r="F32" s="98">
        <v>3</v>
      </c>
      <c r="G32" s="91">
        <v>27.34</v>
      </c>
      <c r="H32" s="97">
        <f>SUM(F32:F32)*G32</f>
        <v>82.02</v>
      </c>
      <c r="J32" s="3"/>
    </row>
    <row r="33" spans="1:17" s="4" customFormat="1">
      <c r="A33" s="95" t="s">
        <v>48</v>
      </c>
      <c r="B33" s="96">
        <v>970101</v>
      </c>
      <c r="C33" s="95" t="s">
        <v>6</v>
      </c>
      <c r="D33" s="100" t="s">
        <v>139</v>
      </c>
      <c r="E33" s="99" t="s">
        <v>101</v>
      </c>
      <c r="F33" s="98">
        <v>40</v>
      </c>
      <c r="G33" s="91">
        <v>15.57</v>
      </c>
      <c r="H33" s="97">
        <f>SUM(F33:F33)*G33</f>
        <v>622.79999999999995</v>
      </c>
      <c r="J33" s="3"/>
    </row>
    <row r="34" spans="1:17" s="4" customFormat="1">
      <c r="A34" s="95"/>
      <c r="B34" s="96"/>
      <c r="C34" s="95"/>
      <c r="D34" s="94" t="s">
        <v>20</v>
      </c>
      <c r="E34" s="93">
        <v>3</v>
      </c>
      <c r="F34" s="92"/>
      <c r="G34" s="91"/>
      <c r="H34" s="90">
        <f>SUM(H26:H33)</f>
        <v>6955.5015440000016</v>
      </c>
      <c r="J34" s="3"/>
    </row>
    <row r="35" spans="1:17" s="4" customFormat="1">
      <c r="A35" s="112"/>
      <c r="B35" s="113"/>
      <c r="C35" s="112"/>
      <c r="D35" s="111"/>
      <c r="E35" s="110"/>
      <c r="F35" s="109"/>
      <c r="G35" s="108"/>
      <c r="H35" s="107"/>
      <c r="J35" s="3"/>
    </row>
    <row r="36" spans="1:17" s="4" customFormat="1">
      <c r="A36" s="105">
        <v>4</v>
      </c>
      <c r="B36" s="106"/>
      <c r="C36" s="105"/>
      <c r="D36" s="104" t="s">
        <v>140</v>
      </c>
      <c r="E36" s="103"/>
      <c r="F36" s="102"/>
      <c r="G36" s="101"/>
      <c r="H36" s="90"/>
      <c r="J36" s="87"/>
    </row>
    <row r="37" spans="1:17" s="4" customFormat="1">
      <c r="A37" s="95" t="s">
        <v>22</v>
      </c>
      <c r="B37" s="96" t="s">
        <v>445</v>
      </c>
      <c r="C37" s="95" t="s">
        <v>14</v>
      </c>
      <c r="D37" s="100" t="s">
        <v>446</v>
      </c>
      <c r="E37" s="99" t="s">
        <v>95</v>
      </c>
      <c r="F37" s="98">
        <v>44</v>
      </c>
      <c r="G37" s="91">
        <v>111.9</v>
      </c>
      <c r="H37" s="97">
        <f>SUM(F37:F37)*G37</f>
        <v>4923.6000000000004</v>
      </c>
      <c r="J37" s="3"/>
    </row>
    <row r="38" spans="1:17" s="4" customFormat="1">
      <c r="A38" s="95" t="s">
        <v>21</v>
      </c>
      <c r="B38" s="96">
        <v>73631</v>
      </c>
      <c r="C38" s="95" t="s">
        <v>14</v>
      </c>
      <c r="D38" s="100" t="s">
        <v>143</v>
      </c>
      <c r="E38" s="99" t="s">
        <v>80</v>
      </c>
      <c r="F38" s="98">
        <f>20*1.1</f>
        <v>22</v>
      </c>
      <c r="G38" s="91">
        <v>331.68</v>
      </c>
      <c r="H38" s="97">
        <f>SUM(F38:F38)*G38</f>
        <v>7296.96</v>
      </c>
      <c r="J38" s="3"/>
    </row>
    <row r="39" spans="1:17" s="4" customFormat="1">
      <c r="A39" s="95"/>
      <c r="B39" s="96"/>
      <c r="C39" s="95"/>
      <c r="D39" s="94" t="s">
        <v>20</v>
      </c>
      <c r="E39" s="93">
        <v>4</v>
      </c>
      <c r="F39" s="92"/>
      <c r="G39" s="91"/>
      <c r="H39" s="90">
        <f>SUM(H37:H38)</f>
        <v>12220.560000000001</v>
      </c>
      <c r="J39" s="3"/>
    </row>
    <row r="40" spans="1:17" s="4" customFormat="1">
      <c r="A40" s="95"/>
      <c r="B40" s="96"/>
      <c r="C40" s="95"/>
      <c r="D40" s="94"/>
      <c r="E40" s="93"/>
      <c r="F40" s="92"/>
      <c r="G40" s="91"/>
      <c r="H40" s="90"/>
      <c r="J40" s="3"/>
    </row>
    <row r="41" spans="1:17" s="79" customFormat="1">
      <c r="A41" s="89"/>
      <c r="B41" s="86"/>
      <c r="C41" s="89"/>
      <c r="D41" s="84" t="s">
        <v>19</v>
      </c>
      <c r="E41" s="88"/>
      <c r="F41" s="80"/>
      <c r="G41" s="81"/>
      <c r="H41" s="80">
        <f>SUM(H13:H40)/2</f>
        <v>23084.014543999998</v>
      </c>
      <c r="I41" s="4"/>
      <c r="J41" s="87"/>
      <c r="K41" s="4"/>
      <c r="L41" s="4"/>
      <c r="M41" s="4"/>
      <c r="N41" s="4"/>
      <c r="O41" s="4"/>
      <c r="P41" s="4"/>
      <c r="Q41" s="4"/>
    </row>
    <row r="42" spans="1:17">
      <c r="A42" s="85"/>
      <c r="B42" s="86"/>
      <c r="C42" s="85"/>
      <c r="D42" s="84" t="s">
        <v>18</v>
      </c>
      <c r="E42" s="83">
        <v>0.27507930162283167</v>
      </c>
      <c r="F42" s="82"/>
      <c r="G42" s="81"/>
      <c r="H42" s="80">
        <f>H41*(1+E42)</f>
        <v>29433.949143414808</v>
      </c>
      <c r="I42" s="79"/>
      <c r="J42" s="78"/>
      <c r="K42" s="1"/>
      <c r="L42" s="1"/>
      <c r="M42" s="1"/>
      <c r="N42" s="1"/>
      <c r="O42" s="1"/>
      <c r="P42" s="1"/>
      <c r="Q42" s="1"/>
    </row>
    <row r="43" spans="1:17" s="31" customFormat="1">
      <c r="A43" s="76"/>
      <c r="B43" s="77"/>
      <c r="C43" s="76"/>
      <c r="D43" s="75"/>
      <c r="E43" s="74"/>
      <c r="F43" s="73"/>
      <c r="G43" s="72"/>
      <c r="H43" s="71"/>
      <c r="I43" s="32"/>
      <c r="J43" s="32"/>
      <c r="K43" s="32"/>
      <c r="L43" s="32"/>
      <c r="M43" s="32"/>
      <c r="N43" s="32"/>
      <c r="O43" s="32"/>
      <c r="P43" s="32"/>
      <c r="Q43" s="32"/>
    </row>
    <row r="44" spans="1:17" s="31" customFormat="1" ht="27.6">
      <c r="A44" s="56"/>
      <c r="B44" s="55"/>
      <c r="C44" s="70" t="s">
        <v>17</v>
      </c>
      <c r="D44" s="69" t="s">
        <v>16</v>
      </c>
      <c r="E44" s="69" t="s">
        <v>15</v>
      </c>
      <c r="F44" s="68"/>
      <c r="G44" s="67"/>
      <c r="H44" s="66"/>
      <c r="I44" s="65"/>
      <c r="J44" s="32"/>
      <c r="K44" s="32"/>
      <c r="L44" s="32"/>
      <c r="M44" s="32"/>
      <c r="N44" s="32"/>
      <c r="O44" s="32"/>
      <c r="P44" s="32"/>
      <c r="Q44" s="32"/>
    </row>
    <row r="45" spans="1:17" s="31" customFormat="1" ht="27.6">
      <c r="A45" s="56"/>
      <c r="B45" s="55"/>
      <c r="C45" s="64" t="s">
        <v>14</v>
      </c>
      <c r="D45" s="63" t="s">
        <v>13</v>
      </c>
      <c r="E45" s="57">
        <v>43313</v>
      </c>
      <c r="F45" s="20"/>
      <c r="G45" s="19"/>
      <c r="H45" s="18"/>
      <c r="I45" s="32"/>
      <c r="J45" s="32"/>
      <c r="K45" s="32"/>
      <c r="L45" s="32"/>
      <c r="M45" s="32"/>
      <c r="N45" s="32"/>
      <c r="O45" s="32"/>
      <c r="P45" s="32"/>
      <c r="Q45" s="32"/>
    </row>
    <row r="46" spans="1:17" s="31" customFormat="1">
      <c r="A46" s="56"/>
      <c r="B46" s="55"/>
      <c r="C46" s="64" t="s">
        <v>9</v>
      </c>
      <c r="D46" s="63" t="s">
        <v>8</v>
      </c>
      <c r="E46" s="62">
        <v>43101</v>
      </c>
      <c r="F46" s="773" t="s">
        <v>10</v>
      </c>
      <c r="G46" s="774"/>
      <c r="H46" s="774"/>
      <c r="I46" s="32"/>
      <c r="J46" s="32"/>
      <c r="K46" s="32"/>
      <c r="L46" s="32"/>
      <c r="M46" s="32"/>
      <c r="N46" s="32"/>
      <c r="O46" s="32"/>
      <c r="P46" s="32"/>
      <c r="Q46" s="32"/>
    </row>
    <row r="47" spans="1:17" s="31" customFormat="1">
      <c r="A47" s="56"/>
      <c r="B47" s="55"/>
      <c r="C47" s="59" t="s">
        <v>6</v>
      </c>
      <c r="D47" s="58" t="s">
        <v>5</v>
      </c>
      <c r="E47" s="57">
        <v>43282</v>
      </c>
      <c r="F47" s="789" t="s">
        <v>7</v>
      </c>
      <c r="G47" s="776"/>
      <c r="H47" s="776"/>
      <c r="I47" s="60"/>
      <c r="J47" s="32"/>
      <c r="K47" s="32"/>
      <c r="L47" s="32"/>
      <c r="M47" s="32"/>
      <c r="N47" s="32"/>
      <c r="O47" s="32"/>
      <c r="P47" s="32"/>
      <c r="Q47" s="32"/>
    </row>
    <row r="48" spans="1:17" s="31" customFormat="1">
      <c r="A48" s="56"/>
      <c r="B48" s="55"/>
      <c r="E48" s="159"/>
      <c r="F48" s="776"/>
      <c r="G48" s="776"/>
      <c r="H48" s="776"/>
      <c r="I48" s="32"/>
      <c r="J48" s="32"/>
      <c r="K48" s="32"/>
      <c r="L48" s="32"/>
      <c r="M48" s="32"/>
      <c r="N48" s="32"/>
      <c r="O48" s="32"/>
      <c r="P48" s="32"/>
      <c r="Q48" s="32"/>
    </row>
    <row r="49" spans="1:17" s="31" customFormat="1">
      <c r="A49" s="56"/>
      <c r="B49" s="55"/>
      <c r="C49" s="53"/>
      <c r="D49" s="54"/>
      <c r="E49" s="51"/>
      <c r="I49" s="32"/>
      <c r="J49" s="32"/>
      <c r="K49" s="32"/>
      <c r="L49" s="32"/>
      <c r="M49" s="32"/>
      <c r="N49" s="32"/>
      <c r="O49" s="32"/>
      <c r="P49" s="32"/>
      <c r="Q49" s="32"/>
    </row>
    <row r="50" spans="1:17" s="31" customFormat="1">
      <c r="A50" s="15"/>
      <c r="B50" s="22"/>
      <c r="C50" s="53"/>
      <c r="D50" s="52"/>
      <c r="E50" s="51"/>
      <c r="F50" s="41"/>
      <c r="G50" s="40"/>
      <c r="H50" s="34"/>
      <c r="I50" s="32"/>
      <c r="J50" s="32"/>
      <c r="K50" s="32"/>
      <c r="L50" s="32"/>
      <c r="M50" s="32"/>
      <c r="N50" s="32"/>
      <c r="O50" s="32"/>
      <c r="P50" s="32"/>
      <c r="Q50" s="32"/>
    </row>
    <row r="51" spans="1:17" s="2" customFormat="1" ht="15.6">
      <c r="A51" s="285"/>
      <c r="B51" s="286"/>
      <c r="C51" s="285"/>
      <c r="D51" s="325" t="s">
        <v>4</v>
      </c>
      <c r="E51" s="325"/>
      <c r="F51" s="326"/>
      <c r="G51" s="326"/>
      <c r="H51" s="327"/>
    </row>
    <row r="52" spans="1:17" s="2" customFormat="1">
      <c r="A52" s="285"/>
      <c r="B52" s="286"/>
      <c r="C52" s="285"/>
      <c r="D52" s="328" t="s">
        <v>475</v>
      </c>
      <c r="E52" s="329"/>
      <c r="F52" s="330"/>
      <c r="G52" s="330"/>
      <c r="H52" s="331">
        <v>0.04</v>
      </c>
    </row>
    <row r="53" spans="1:17" s="2" customFormat="1">
      <c r="A53" s="285"/>
      <c r="B53" s="286"/>
      <c r="C53" s="285"/>
      <c r="D53" s="328" t="s">
        <v>476</v>
      </c>
      <c r="E53" s="329"/>
      <c r="F53" s="330"/>
      <c r="G53" s="330"/>
      <c r="H53" s="331">
        <v>5.0000000000000001E-3</v>
      </c>
    </row>
    <row r="54" spans="1:17" s="2" customFormat="1">
      <c r="A54" s="285"/>
      <c r="B54" s="286"/>
      <c r="C54" s="285"/>
      <c r="D54" s="328" t="s">
        <v>477</v>
      </c>
      <c r="E54" s="329"/>
      <c r="F54" s="330"/>
      <c r="G54" s="330"/>
      <c r="H54" s="331">
        <v>8.9999999999999993E-3</v>
      </c>
    </row>
    <row r="55" spans="1:17" s="2" customFormat="1">
      <c r="A55" s="285"/>
      <c r="B55" s="286"/>
      <c r="C55" s="285"/>
      <c r="D55" s="328" t="s">
        <v>478</v>
      </c>
      <c r="E55" s="329"/>
      <c r="F55" s="330"/>
      <c r="G55" s="330"/>
      <c r="H55" s="331">
        <v>1.0200000000000001E-2</v>
      </c>
    </row>
    <row r="56" spans="1:17" s="2" customFormat="1">
      <c r="A56" s="285"/>
      <c r="B56" s="286"/>
      <c r="C56" s="285"/>
      <c r="D56" s="328" t="s">
        <v>479</v>
      </c>
      <c r="E56" s="329"/>
      <c r="F56" s="330"/>
      <c r="G56" s="330"/>
      <c r="H56" s="331">
        <v>7.0000000000000007E-2</v>
      </c>
    </row>
    <row r="57" spans="1:17" s="2" customFormat="1">
      <c r="A57" s="285"/>
      <c r="B57" s="286"/>
      <c r="C57" s="285"/>
      <c r="D57" s="797" t="s">
        <v>480</v>
      </c>
      <c r="E57" s="798"/>
      <c r="F57" s="798"/>
      <c r="G57" s="332"/>
      <c r="H57" s="331">
        <v>3.6499999999999998E-2</v>
      </c>
    </row>
    <row r="58" spans="1:17" s="2" customFormat="1">
      <c r="A58" s="285"/>
      <c r="B58" s="285"/>
      <c r="C58" s="285"/>
      <c r="D58" s="797" t="s">
        <v>481</v>
      </c>
      <c r="E58" s="798"/>
      <c r="F58" s="798"/>
      <c r="G58" s="332"/>
      <c r="H58" s="331">
        <v>0.05</v>
      </c>
    </row>
    <row r="59" spans="1:17" s="2" customFormat="1">
      <c r="A59" s="285"/>
      <c r="B59" s="285"/>
      <c r="C59" s="285"/>
      <c r="D59" s="799" t="s">
        <v>3</v>
      </c>
      <c r="E59" s="799"/>
      <c r="F59" s="799"/>
      <c r="G59" s="333"/>
      <c r="H59" s="331">
        <v>0.02</v>
      </c>
    </row>
    <row r="60" spans="1:17" s="2" customFormat="1" ht="15.6">
      <c r="A60" s="285"/>
      <c r="B60" s="285"/>
      <c r="C60" s="287"/>
      <c r="D60" s="800" t="s">
        <v>1</v>
      </c>
      <c r="E60" s="800"/>
      <c r="F60" s="801"/>
      <c r="G60" s="334"/>
      <c r="H60" s="335">
        <f>((1+H52+H53+H54)*(1+H55)*(1+H56))/(1-H57-H58-H59)-1</f>
        <v>0.27507930162283167</v>
      </c>
    </row>
    <row r="61" spans="1:17" s="2" customFormat="1">
      <c r="A61" s="288"/>
      <c r="B61" s="289"/>
      <c r="C61" s="287"/>
      <c r="D61" s="802"/>
      <c r="E61" s="802"/>
      <c r="F61" s="336"/>
      <c r="G61" s="337"/>
      <c r="H61" s="338"/>
      <c r="I61" s="290"/>
      <c r="J61" s="291"/>
      <c r="K61" s="291"/>
    </row>
    <row r="62" spans="1:17" s="2" customFormat="1">
      <c r="A62" s="288"/>
      <c r="B62" s="292"/>
      <c r="C62" s="293"/>
      <c r="D62" s="294"/>
      <c r="E62" s="295"/>
      <c r="F62" s="296"/>
      <c r="G62" s="337"/>
      <c r="H62" s="338"/>
      <c r="I62" s="290"/>
      <c r="J62" s="291"/>
      <c r="K62" s="291"/>
    </row>
    <row r="63" spans="1:17" s="2" customFormat="1">
      <c r="A63" s="288"/>
      <c r="B63" s="761"/>
      <c r="C63" s="761"/>
      <c r="D63" s="761"/>
      <c r="E63" s="295"/>
      <c r="F63" s="296"/>
      <c r="G63" s="337"/>
      <c r="H63" s="338"/>
      <c r="I63" s="290"/>
      <c r="J63" s="291"/>
      <c r="K63" s="291"/>
    </row>
    <row r="64" spans="1:17" s="2" customFormat="1" ht="19.5" customHeight="1">
      <c r="A64" s="288"/>
      <c r="B64" s="761"/>
      <c r="C64" s="761"/>
      <c r="D64" s="761"/>
      <c r="E64" s="297"/>
      <c r="F64" s="288"/>
      <c r="G64" s="337"/>
      <c r="H64" s="338"/>
      <c r="I64" s="290"/>
      <c r="J64" s="291"/>
      <c r="K64" s="291"/>
    </row>
    <row r="65" spans="1:18" s="2" customFormat="1" ht="21.75" customHeight="1">
      <c r="A65" s="288"/>
      <c r="B65" s="761"/>
      <c r="C65" s="761"/>
      <c r="D65" s="761"/>
      <c r="E65" s="298"/>
      <c r="F65" s="38"/>
      <c r="G65" s="337"/>
      <c r="H65" s="338"/>
      <c r="I65" s="290"/>
      <c r="J65" s="291"/>
      <c r="K65" s="291"/>
    </row>
    <row r="66" spans="1:18" s="2" customFormat="1">
      <c r="A66" s="288"/>
      <c r="B66" s="299"/>
      <c r="C66" s="300"/>
      <c r="D66" s="300"/>
      <c r="E66" s="39"/>
      <c r="F66" s="296"/>
      <c r="G66" s="301"/>
      <c r="H66" s="302"/>
      <c r="I66" s="290"/>
      <c r="J66" s="291"/>
      <c r="K66" s="291"/>
    </row>
    <row r="67" spans="1:18" s="2" customFormat="1">
      <c r="A67" s="288"/>
      <c r="B67" s="299"/>
      <c r="C67" s="43"/>
      <c r="D67" s="42"/>
      <c r="E67" s="41"/>
      <c r="F67" s="288"/>
      <c r="G67" s="301"/>
      <c r="H67" s="302"/>
      <c r="I67" s="290"/>
      <c r="J67" s="291"/>
      <c r="K67" s="291"/>
    </row>
    <row r="68" spans="1:18" s="2" customFormat="1">
      <c r="A68" s="288"/>
      <c r="B68" s="757" t="s">
        <v>0</v>
      </c>
      <c r="C68" s="758"/>
      <c r="D68" s="759"/>
      <c r="E68" s="41"/>
      <c r="F68" s="38"/>
      <c r="G68" s="301"/>
      <c r="H68" s="302"/>
      <c r="I68" s="290"/>
      <c r="J68" s="291"/>
      <c r="K68" s="291"/>
    </row>
    <row r="69" spans="1:18" s="2" customFormat="1">
      <c r="A69" s="288"/>
      <c r="B69" s="760"/>
      <c r="C69" s="761"/>
      <c r="D69" s="762"/>
      <c r="E69" s="30"/>
      <c r="F69" s="302"/>
      <c r="G69" s="303"/>
      <c r="H69" s="302"/>
      <c r="I69" s="290"/>
      <c r="J69" s="291"/>
      <c r="K69" s="291"/>
    </row>
    <row r="70" spans="1:18" s="2" customFormat="1">
      <c r="A70" s="288"/>
      <c r="B70" s="760"/>
      <c r="C70" s="761"/>
      <c r="D70" s="762"/>
      <c r="E70" s="39"/>
      <c r="F70" s="302"/>
      <c r="G70" s="303"/>
      <c r="H70" s="302"/>
      <c r="I70" s="290"/>
      <c r="J70" s="291"/>
      <c r="K70" s="291"/>
    </row>
    <row r="71" spans="1:18" s="2" customFormat="1">
      <c r="A71" s="288"/>
      <c r="B71" s="760"/>
      <c r="C71" s="761"/>
      <c r="D71" s="762"/>
      <c r="E71" s="304"/>
      <c r="F71" s="302"/>
      <c r="G71" s="303"/>
      <c r="H71" s="302"/>
      <c r="I71" s="290"/>
      <c r="J71" s="291"/>
      <c r="K71" s="291"/>
    </row>
    <row r="72" spans="1:18" s="2" customFormat="1" ht="16.5" customHeight="1">
      <c r="A72" s="288"/>
      <c r="B72" s="760"/>
      <c r="C72" s="761"/>
      <c r="D72" s="762"/>
      <c r="E72" s="304"/>
      <c r="F72" s="286"/>
      <c r="G72" s="305"/>
      <c r="H72" s="302"/>
      <c r="I72" s="290"/>
      <c r="J72" s="291"/>
      <c r="K72" s="291"/>
    </row>
    <row r="73" spans="1:18" s="31" customFormat="1">
      <c r="A73" s="74"/>
      <c r="B73" s="760"/>
      <c r="C73" s="761"/>
      <c r="D73" s="762"/>
      <c r="E73" s="304"/>
      <c r="F73" s="306"/>
      <c r="G73" s="66"/>
      <c r="H73" s="307"/>
      <c r="I73" s="32"/>
      <c r="J73" s="32"/>
      <c r="K73" s="32"/>
      <c r="L73" s="32"/>
      <c r="M73" s="32"/>
      <c r="N73" s="32"/>
      <c r="O73" s="32"/>
      <c r="P73" s="32"/>
    </row>
    <row r="74" spans="1:18" s="31" customFormat="1">
      <c r="A74" s="74"/>
      <c r="B74" s="794"/>
      <c r="C74" s="795"/>
      <c r="D74" s="796"/>
      <c r="E74" s="30"/>
      <c r="F74" s="30"/>
      <c r="G74" s="66"/>
      <c r="H74" s="307"/>
      <c r="I74" s="32"/>
      <c r="J74" s="32"/>
      <c r="K74" s="32"/>
      <c r="L74" s="32"/>
      <c r="M74" s="32"/>
      <c r="N74" s="32"/>
      <c r="O74" s="32"/>
      <c r="P74" s="32"/>
    </row>
    <row r="75" spans="1:18" s="23" customFormat="1">
      <c r="A75" s="30"/>
      <c r="B75" s="29"/>
      <c r="C75" s="28"/>
      <c r="D75" s="27"/>
      <c r="E75" s="26"/>
      <c r="F75" s="26"/>
      <c r="G75" s="25"/>
      <c r="H75" s="25"/>
      <c r="I75" s="24"/>
    </row>
    <row r="76" spans="1:18" s="15" customFormat="1">
      <c r="B76" s="22"/>
      <c r="D76" s="21"/>
      <c r="F76" s="20"/>
      <c r="G76" s="19"/>
      <c r="H76" s="18"/>
      <c r="I76" s="17"/>
      <c r="J76" s="17"/>
      <c r="K76" s="17"/>
      <c r="L76" s="17"/>
      <c r="M76" s="17"/>
      <c r="N76" s="17"/>
      <c r="O76" s="17"/>
      <c r="P76" s="17"/>
      <c r="Q76" s="17"/>
      <c r="R76" s="16"/>
    </row>
    <row r="77" spans="1:18" s="8" customFormat="1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1:18" s="8" customFormat="1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1:18" s="8" customFormat="1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1:18" s="8" customFormat="1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</sheetData>
  <sheetProtection selectLockedCells="1" selectUnlockedCells="1"/>
  <mergeCells count="12">
    <mergeCell ref="B68:D74"/>
    <mergeCell ref="A1:H1"/>
    <mergeCell ref="A9:H9"/>
    <mergeCell ref="F46:H46"/>
    <mergeCell ref="F47:H47"/>
    <mergeCell ref="F48:H48"/>
    <mergeCell ref="D57:F57"/>
    <mergeCell ref="D58:F58"/>
    <mergeCell ref="D59:F59"/>
    <mergeCell ref="D60:F60"/>
    <mergeCell ref="D61:E61"/>
    <mergeCell ref="B63:D65"/>
  </mergeCells>
  <conditionalFormatting sqref="G61:H65">
    <cfRule type="expression" dxfId="5" priority="6" stopIfTrue="1">
      <formula>#REF!&lt;&gt;0</formula>
    </cfRule>
  </conditionalFormatting>
  <conditionalFormatting sqref="F61">
    <cfRule type="expression" dxfId="4" priority="5" stopIfTrue="1">
      <formula>#REF!&lt;&gt;0</formula>
    </cfRule>
  </conditionalFormatting>
  <conditionalFormatting sqref="H52:H56">
    <cfRule type="cellIs" dxfId="3" priority="1" stopIfTrue="1" operator="between">
      <formula>$D52</formula>
      <formula>$F52</formula>
    </cfRule>
  </conditionalFormatting>
  <conditionalFormatting sqref="D60:H60">
    <cfRule type="expression" dxfId="2" priority="4" stopIfTrue="1">
      <formula>$D$14&lt;&gt;0</formula>
    </cfRule>
  </conditionalFormatting>
  <conditionalFormatting sqref="D59:G59">
    <cfRule type="expression" dxfId="1" priority="3" stopIfTrue="1">
      <formula>$D$14&lt;&gt;0</formula>
    </cfRule>
  </conditionalFormatting>
  <conditionalFormatting sqref="H59">
    <cfRule type="expression" dxfId="0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42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119"/>
  <sheetViews>
    <sheetView zoomScale="70" zoomScaleNormal="70" workbookViewId="0"/>
  </sheetViews>
  <sheetFormatPr defaultColWidth="9.109375" defaultRowHeight="14.4"/>
  <cols>
    <col min="1" max="1" width="6.88671875" style="471" customWidth="1"/>
    <col min="2" max="2" width="7.6640625" style="479" customWidth="1"/>
    <col min="3" max="3" width="25.6640625" style="456" customWidth="1"/>
    <col min="4" max="4" width="22.6640625" style="480" customWidth="1"/>
    <col min="5" max="6" width="9.109375" style="481"/>
    <col min="7" max="7" width="9.109375" style="482"/>
    <col min="8" max="8" width="9.109375" style="456"/>
    <col min="9" max="9" width="9.109375" style="471"/>
    <col min="10" max="10" width="9.109375" style="481"/>
    <col min="11" max="11" width="9.109375" style="482"/>
    <col min="12" max="33" width="9.109375" style="471"/>
    <col min="34" max="34" width="16" style="471" bestFit="1" customWidth="1"/>
    <col min="35" max="16384" width="9.109375" style="471"/>
  </cols>
  <sheetData>
    <row r="1" spans="1:33" s="440" customFormat="1" ht="13.8">
      <c r="B1" s="433"/>
      <c r="C1" s="433"/>
      <c r="D1" s="434"/>
      <c r="E1" s="435"/>
      <c r="F1" s="436"/>
      <c r="G1" s="437"/>
      <c r="H1" s="438"/>
      <c r="I1" s="439"/>
    </row>
    <row r="2" spans="1:33" s="440" customFormat="1" ht="18">
      <c r="B2" s="43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</row>
    <row r="3" spans="1:33" s="440" customFormat="1" ht="13.8">
      <c r="B3" s="433"/>
      <c r="C3" s="433"/>
      <c r="D3" s="434"/>
      <c r="E3" s="435"/>
      <c r="F3" s="436"/>
      <c r="G3" s="437"/>
      <c r="H3" s="438"/>
      <c r="I3" s="439"/>
    </row>
    <row r="4" spans="1:33" s="440" customFormat="1" ht="13.8">
      <c r="B4" s="500"/>
      <c r="C4" s="441"/>
      <c r="D4" s="442"/>
      <c r="E4" s="443"/>
      <c r="F4" s="501"/>
      <c r="G4" s="444"/>
      <c r="H4" s="445"/>
      <c r="I4" s="446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</row>
    <row r="5" spans="1:33" s="440" customFormat="1" ht="13.8">
      <c r="B5" s="500" t="str">
        <f>'PLANILHA BASE'!A3</f>
        <v>Obra : INSTALAÇÕES E MELHORIAS PARA SISTEMA  DE COMBATE A INCÊNDIO</v>
      </c>
      <c r="C5" s="441"/>
      <c r="D5" s="442"/>
      <c r="E5" s="447"/>
      <c r="F5" s="501"/>
      <c r="G5" s="444"/>
      <c r="H5" s="445"/>
      <c r="I5" s="446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</row>
    <row r="6" spans="1:33" s="440" customFormat="1" ht="13.8">
      <c r="B6" s="500" t="str">
        <f>'PLANILHA BASE'!A4</f>
        <v xml:space="preserve">Local : ESCOLAS DO MUNICÍPIO DE CORDEIRÓPOLIS / SP </v>
      </c>
      <c r="C6" s="441"/>
      <c r="D6" s="442"/>
      <c r="E6" s="447"/>
      <c r="F6" s="503"/>
      <c r="G6" s="444"/>
      <c r="H6" s="445"/>
      <c r="I6" s="446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</row>
    <row r="7" spans="1:33" s="451" customFormat="1" ht="13.8">
      <c r="B7" s="504" t="str">
        <f>'PLANILHA BASE'!A5</f>
        <v>Data Base : MARÇO/ 2020</v>
      </c>
      <c r="C7" s="448"/>
      <c r="D7" s="449"/>
      <c r="E7" s="449"/>
      <c r="F7" s="449"/>
      <c r="G7" s="505"/>
      <c r="H7" s="506"/>
      <c r="I7" s="507"/>
      <c r="J7" s="449"/>
      <c r="K7" s="505"/>
      <c r="L7" s="506"/>
      <c r="M7" s="507"/>
      <c r="N7" s="449"/>
      <c r="O7" s="505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</row>
    <row r="8" spans="1:33" s="451" customFormat="1" ht="17.399999999999999">
      <c r="A8" s="499"/>
      <c r="B8" s="814" t="s">
        <v>582</v>
      </c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5"/>
      <c r="S8" s="815"/>
      <c r="T8" s="815"/>
      <c r="U8" s="815"/>
      <c r="V8" s="815"/>
      <c r="W8" s="815"/>
      <c r="X8" s="815"/>
      <c r="Y8" s="815"/>
      <c r="Z8" s="815"/>
      <c r="AA8" s="815"/>
      <c r="AB8" s="815"/>
      <c r="AC8" s="815"/>
      <c r="AD8" s="815"/>
      <c r="AE8" s="815"/>
      <c r="AF8" s="815"/>
      <c r="AG8" s="815"/>
    </row>
    <row r="9" spans="1:33" s="451" customFormat="1" thickBot="1">
      <c r="B9" s="452"/>
      <c r="C9" s="452"/>
      <c r="D9" s="452"/>
      <c r="E9" s="452"/>
      <c r="F9" s="452"/>
      <c r="G9" s="452"/>
      <c r="H9" s="450"/>
      <c r="J9" s="452"/>
      <c r="K9" s="452"/>
      <c r="L9" s="450"/>
      <c r="N9" s="452"/>
      <c r="O9" s="452"/>
    </row>
    <row r="10" spans="1:33" s="455" customFormat="1" ht="15" thickTop="1" thickBot="1">
      <c r="A10" s="810"/>
      <c r="B10" s="453"/>
      <c r="C10" s="454"/>
      <c r="D10" s="810" t="s">
        <v>583</v>
      </c>
      <c r="E10" s="810" t="s">
        <v>584</v>
      </c>
      <c r="F10" s="803" t="s">
        <v>585</v>
      </c>
      <c r="G10" s="803"/>
      <c r="H10" s="803" t="s">
        <v>586</v>
      </c>
      <c r="I10" s="803"/>
      <c r="J10" s="803" t="s">
        <v>587</v>
      </c>
      <c r="K10" s="803"/>
      <c r="L10" s="803" t="s">
        <v>588</v>
      </c>
      <c r="M10" s="803"/>
      <c r="N10" s="803" t="s">
        <v>589</v>
      </c>
      <c r="O10" s="803"/>
      <c r="P10" s="803" t="s">
        <v>590</v>
      </c>
      <c r="Q10" s="803"/>
      <c r="R10" s="803" t="s">
        <v>591</v>
      </c>
      <c r="S10" s="803"/>
      <c r="T10" s="803" t="s">
        <v>597</v>
      </c>
      <c r="U10" s="803"/>
      <c r="V10" s="803" t="s">
        <v>598</v>
      </c>
      <c r="W10" s="803"/>
      <c r="X10" s="803" t="s">
        <v>599</v>
      </c>
      <c r="Y10" s="803"/>
      <c r="Z10" s="803" t="s">
        <v>600</v>
      </c>
      <c r="AA10" s="803"/>
      <c r="AB10" s="803" t="s">
        <v>601</v>
      </c>
      <c r="AC10" s="803"/>
      <c r="AD10" s="803" t="s">
        <v>602</v>
      </c>
      <c r="AE10" s="803"/>
      <c r="AF10" s="803" t="s">
        <v>603</v>
      </c>
      <c r="AG10" s="803"/>
    </row>
    <row r="11" spans="1:33" s="456" customFormat="1" ht="15.6" thickTop="1" thickBot="1">
      <c r="A11" s="810"/>
      <c r="B11" s="804" t="s">
        <v>592</v>
      </c>
      <c r="C11" s="804"/>
      <c r="D11" s="810"/>
      <c r="E11" s="810"/>
      <c r="F11" s="803"/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803"/>
      <c r="R11" s="803"/>
      <c r="S11" s="803"/>
      <c r="T11" s="803"/>
      <c r="U11" s="803"/>
      <c r="V11" s="803"/>
      <c r="W11" s="803"/>
      <c r="X11" s="803"/>
      <c r="Y11" s="803"/>
      <c r="Z11" s="803"/>
      <c r="AA11" s="803"/>
      <c r="AB11" s="803"/>
      <c r="AC11" s="803"/>
      <c r="AD11" s="803"/>
      <c r="AE11" s="803"/>
      <c r="AF11" s="803"/>
      <c r="AG11" s="803"/>
    </row>
    <row r="12" spans="1:33" s="456" customFormat="1" ht="15.6" thickTop="1" thickBot="1">
      <c r="A12" s="810"/>
      <c r="B12" s="457"/>
      <c r="C12" s="458"/>
      <c r="D12" s="810"/>
      <c r="E12" s="810"/>
      <c r="F12" s="459" t="s">
        <v>593</v>
      </c>
      <c r="G12" s="459" t="s">
        <v>594</v>
      </c>
      <c r="H12" s="459" t="s">
        <v>593</v>
      </c>
      <c r="I12" s="459" t="s">
        <v>594</v>
      </c>
      <c r="J12" s="459" t="s">
        <v>593</v>
      </c>
      <c r="K12" s="459" t="s">
        <v>594</v>
      </c>
      <c r="L12" s="459" t="s">
        <v>593</v>
      </c>
      <c r="M12" s="459" t="s">
        <v>594</v>
      </c>
      <c r="N12" s="459" t="s">
        <v>593</v>
      </c>
      <c r="O12" s="459" t="s">
        <v>594</v>
      </c>
      <c r="P12" s="459" t="s">
        <v>593</v>
      </c>
      <c r="Q12" s="459" t="s">
        <v>594</v>
      </c>
      <c r="R12" s="459" t="s">
        <v>593</v>
      </c>
      <c r="S12" s="459" t="s">
        <v>594</v>
      </c>
      <c r="T12" s="459" t="s">
        <v>593</v>
      </c>
      <c r="U12" s="459" t="s">
        <v>594</v>
      </c>
      <c r="V12" s="459" t="s">
        <v>593</v>
      </c>
      <c r="W12" s="459" t="s">
        <v>594</v>
      </c>
      <c r="X12" s="459" t="s">
        <v>593</v>
      </c>
      <c r="Y12" s="459" t="s">
        <v>594</v>
      </c>
      <c r="Z12" s="459" t="s">
        <v>593</v>
      </c>
      <c r="AA12" s="459" t="s">
        <v>594</v>
      </c>
      <c r="AB12" s="459" t="s">
        <v>593</v>
      </c>
      <c r="AC12" s="459" t="s">
        <v>594</v>
      </c>
      <c r="AD12" s="459" t="s">
        <v>593</v>
      </c>
      <c r="AE12" s="459" t="s">
        <v>594</v>
      </c>
      <c r="AF12" s="459" t="s">
        <v>593</v>
      </c>
      <c r="AG12" s="459" t="s">
        <v>594</v>
      </c>
    </row>
    <row r="13" spans="1:33" s="456" customFormat="1" ht="15.6" hidden="1" thickTop="1" thickBot="1">
      <c r="A13" s="460"/>
      <c r="B13" s="486" t="e">
        <f>'PLANILHA BASE'!#REF!</f>
        <v>#REF!</v>
      </c>
      <c r="C13" s="487" t="e">
        <f>'PLANILHA BASE'!#REF!</f>
        <v>#REF!</v>
      </c>
      <c r="D13" s="490" t="e">
        <f>'PLANILHA BASE'!#REF!</f>
        <v>#REF!</v>
      </c>
      <c r="E13" s="494" t="e">
        <f>D13/$D$36</f>
        <v>#REF!</v>
      </c>
      <c r="F13" s="461"/>
      <c r="G13" s="462">
        <f>F13</f>
        <v>0</v>
      </c>
      <c r="H13" s="461"/>
      <c r="I13" s="462">
        <f>G13+H13</f>
        <v>0</v>
      </c>
      <c r="J13" s="461"/>
      <c r="K13" s="463">
        <f>I13+J13</f>
        <v>0</v>
      </c>
      <c r="L13" s="461"/>
      <c r="M13" s="463">
        <f>K13+L13</f>
        <v>0</v>
      </c>
      <c r="N13" s="461"/>
      <c r="O13" s="463">
        <f>M13+N13</f>
        <v>0</v>
      </c>
      <c r="P13" s="461"/>
      <c r="Q13" s="463">
        <f>O13+P13</f>
        <v>0</v>
      </c>
      <c r="R13" s="461"/>
      <c r="S13" s="463">
        <f>Q13+R13</f>
        <v>0</v>
      </c>
      <c r="T13" s="461"/>
      <c r="U13" s="463">
        <f>S13+T13</f>
        <v>0</v>
      </c>
      <c r="V13" s="461"/>
      <c r="W13" s="463">
        <f>U13+V13</f>
        <v>0</v>
      </c>
      <c r="X13" s="461"/>
      <c r="Y13" s="463">
        <f>W13+X13</f>
        <v>0</v>
      </c>
      <c r="Z13" s="461">
        <v>30</v>
      </c>
      <c r="AA13" s="463">
        <f>Y13+Z13</f>
        <v>30</v>
      </c>
      <c r="AB13" s="461">
        <v>70</v>
      </c>
      <c r="AC13" s="463">
        <f>AA13+AB13</f>
        <v>100</v>
      </c>
      <c r="AD13" s="461"/>
      <c r="AE13" s="463">
        <f>AC13+AD13</f>
        <v>100</v>
      </c>
      <c r="AF13" s="461"/>
      <c r="AG13" s="463">
        <f>AE13+AF13</f>
        <v>100</v>
      </c>
    </row>
    <row r="14" spans="1:33" s="456" customFormat="1" ht="15.6" thickTop="1" thickBot="1">
      <c r="A14" s="464"/>
      <c r="B14" s="488"/>
      <c r="C14" s="489"/>
      <c r="D14" s="491"/>
      <c r="E14" s="495"/>
      <c r="F14" s="465"/>
      <c r="G14" s="466"/>
      <c r="H14" s="465"/>
      <c r="I14" s="466"/>
      <c r="J14" s="465"/>
      <c r="K14" s="466"/>
      <c r="L14" s="465"/>
      <c r="M14" s="466"/>
      <c r="N14" s="465"/>
      <c r="O14" s="466"/>
      <c r="P14" s="465"/>
      <c r="Q14" s="466"/>
      <c r="R14" s="465"/>
      <c r="S14" s="466"/>
      <c r="T14" s="465"/>
      <c r="U14" s="466"/>
      <c r="V14" s="465"/>
      <c r="W14" s="466"/>
      <c r="X14" s="465"/>
      <c r="Y14" s="466"/>
      <c r="Z14" s="465"/>
      <c r="AA14" s="466"/>
      <c r="AB14" s="465"/>
      <c r="AC14" s="466"/>
      <c r="AD14" s="465"/>
      <c r="AE14" s="466"/>
      <c r="AF14" s="465"/>
      <c r="AG14" s="466"/>
    </row>
    <row r="15" spans="1:33" s="456" customFormat="1" ht="15" thickBot="1">
      <c r="A15" s="464">
        <v>1</v>
      </c>
      <c r="B15" s="488" t="str">
        <f>'PLANILHA BASE'!F9</f>
        <v>EMEIEF</v>
      </c>
      <c r="C15" s="489" t="str">
        <f>'PLANILHA BASE'!F10</f>
        <v>Maria Nazareth</v>
      </c>
      <c r="D15" s="725">
        <f>'PLANILHA BASE'!F102</f>
        <v>83251.97</v>
      </c>
      <c r="E15" s="494">
        <f>ROUND(D15/$D$36,4)</f>
        <v>0.15870000000000001</v>
      </c>
      <c r="F15" s="461"/>
      <c r="G15" s="463">
        <f>F15</f>
        <v>0</v>
      </c>
      <c r="H15" s="461"/>
      <c r="I15" s="463">
        <f>G15+H15</f>
        <v>0</v>
      </c>
      <c r="J15" s="461"/>
      <c r="K15" s="463">
        <f>I15+J15</f>
        <v>0</v>
      </c>
      <c r="L15" s="461"/>
      <c r="M15" s="463">
        <f>K15+L15</f>
        <v>0</v>
      </c>
      <c r="N15" s="461"/>
      <c r="O15" s="463">
        <f>M15+N15</f>
        <v>0</v>
      </c>
      <c r="P15" s="461"/>
      <c r="Q15" s="463">
        <f>O15+P15</f>
        <v>0</v>
      </c>
      <c r="R15" s="461"/>
      <c r="S15" s="463">
        <f>Q15+R15</f>
        <v>0</v>
      </c>
      <c r="T15" s="461"/>
      <c r="U15" s="463">
        <f>S15+T15</f>
        <v>0</v>
      </c>
      <c r="V15" s="461">
        <v>20</v>
      </c>
      <c r="W15" s="463">
        <f>U15+V15</f>
        <v>20</v>
      </c>
      <c r="X15" s="461">
        <v>40</v>
      </c>
      <c r="Y15" s="463">
        <f>W15+X15</f>
        <v>60</v>
      </c>
      <c r="Z15" s="461">
        <v>35</v>
      </c>
      <c r="AA15" s="463">
        <f>Y15+Z15</f>
        <v>95</v>
      </c>
      <c r="AB15" s="461">
        <v>5</v>
      </c>
      <c r="AC15" s="463">
        <f>AA15+AB15</f>
        <v>100</v>
      </c>
      <c r="AD15" s="461"/>
      <c r="AE15" s="463">
        <f>AC15+AD15</f>
        <v>100</v>
      </c>
      <c r="AF15" s="461"/>
      <c r="AG15" s="463">
        <f>AE15+AF15</f>
        <v>100</v>
      </c>
    </row>
    <row r="16" spans="1:33" s="456" customFormat="1" ht="15" thickBot="1">
      <c r="A16" s="464"/>
      <c r="B16" s="488"/>
      <c r="C16" s="489"/>
      <c r="D16" s="720"/>
      <c r="E16" s="495"/>
      <c r="F16" s="461"/>
      <c r="G16" s="463"/>
      <c r="H16" s="461"/>
      <c r="I16" s="463"/>
      <c r="J16" s="461"/>
      <c r="K16" s="463"/>
      <c r="L16" s="461"/>
      <c r="M16" s="463"/>
      <c r="N16" s="461"/>
      <c r="O16" s="463"/>
      <c r="P16" s="461"/>
      <c r="Q16" s="463"/>
      <c r="R16" s="461"/>
      <c r="S16" s="463"/>
      <c r="T16" s="461"/>
      <c r="U16" s="463"/>
      <c r="V16" s="461"/>
      <c r="W16" s="463"/>
      <c r="X16" s="461"/>
      <c r="Y16" s="463"/>
      <c r="Z16" s="461"/>
      <c r="AA16" s="463"/>
      <c r="AB16" s="461"/>
      <c r="AC16" s="463"/>
      <c r="AD16" s="461"/>
      <c r="AE16" s="463"/>
      <c r="AF16" s="461"/>
      <c r="AG16" s="463"/>
    </row>
    <row r="17" spans="1:33" s="456" customFormat="1" ht="15" thickBot="1">
      <c r="A17" s="464">
        <v>2</v>
      </c>
      <c r="B17" s="488" t="str">
        <f>'PLANILHA BASE'!G9</f>
        <v>EMEIEF</v>
      </c>
      <c r="C17" s="489" t="str">
        <f>'PLANILHA BASE'!G10</f>
        <v>Geraldo Rocha</v>
      </c>
      <c r="D17" s="725">
        <f>'PLANILHA BASE'!G102</f>
        <v>44020.87</v>
      </c>
      <c r="E17" s="494">
        <f>ROUND(D17/$D$36,4)</f>
        <v>8.3900000000000002E-2</v>
      </c>
      <c r="F17" s="461"/>
      <c r="G17" s="463">
        <f>F17</f>
        <v>0</v>
      </c>
      <c r="H17" s="461"/>
      <c r="I17" s="463">
        <f>G17+H17</f>
        <v>0</v>
      </c>
      <c r="J17" s="461"/>
      <c r="K17" s="463">
        <f>I17+J17</f>
        <v>0</v>
      </c>
      <c r="L17" s="461"/>
      <c r="M17" s="463">
        <f>K17+L17</f>
        <v>0</v>
      </c>
      <c r="N17" s="461">
        <v>35</v>
      </c>
      <c r="O17" s="463">
        <f>M17+N17</f>
        <v>35</v>
      </c>
      <c r="P17" s="461">
        <v>35</v>
      </c>
      <c r="Q17" s="463">
        <f>O17+P17</f>
        <v>70</v>
      </c>
      <c r="R17" s="461">
        <v>30</v>
      </c>
      <c r="S17" s="463">
        <f>Q17+R17</f>
        <v>100</v>
      </c>
      <c r="T17" s="461"/>
      <c r="U17" s="463">
        <f>S17+T17</f>
        <v>100</v>
      </c>
      <c r="V17" s="461"/>
      <c r="W17" s="463">
        <f>U17+V17</f>
        <v>100</v>
      </c>
      <c r="X17" s="461"/>
      <c r="Y17" s="463">
        <f>W17+X17</f>
        <v>100</v>
      </c>
      <c r="Z17" s="461"/>
      <c r="AA17" s="463">
        <f>Y17+Z17</f>
        <v>100</v>
      </c>
      <c r="AB17" s="461"/>
      <c r="AC17" s="463">
        <f>AA17+AB17</f>
        <v>100</v>
      </c>
      <c r="AD17" s="461"/>
      <c r="AE17" s="463">
        <f>AC17+AD17</f>
        <v>100</v>
      </c>
      <c r="AF17" s="461"/>
      <c r="AG17" s="463">
        <f>AE17+AF17</f>
        <v>100</v>
      </c>
    </row>
    <row r="18" spans="1:33" s="456" customFormat="1" ht="15" thickBot="1">
      <c r="A18" s="464"/>
      <c r="B18" s="488"/>
      <c r="C18" s="489"/>
      <c r="D18" s="725"/>
      <c r="E18" s="495"/>
      <c r="F18" s="465"/>
      <c r="G18" s="466"/>
      <c r="H18" s="465"/>
      <c r="I18" s="466"/>
      <c r="J18" s="465"/>
      <c r="K18" s="466"/>
      <c r="L18" s="465"/>
      <c r="M18" s="466"/>
      <c r="N18" s="465"/>
      <c r="O18" s="466"/>
      <c r="P18" s="465"/>
      <c r="Q18" s="466"/>
      <c r="R18" s="465"/>
      <c r="S18" s="466"/>
      <c r="T18" s="465"/>
      <c r="U18" s="466"/>
      <c r="V18" s="465"/>
      <c r="W18" s="466"/>
      <c r="X18" s="465"/>
      <c r="Y18" s="466"/>
      <c r="Z18" s="465"/>
      <c r="AA18" s="466"/>
      <c r="AB18" s="465"/>
      <c r="AC18" s="466"/>
      <c r="AD18" s="465"/>
      <c r="AE18" s="466"/>
      <c r="AF18" s="465"/>
      <c r="AG18" s="466"/>
    </row>
    <row r="19" spans="1:33" s="456" customFormat="1" ht="15" thickBot="1">
      <c r="A19" s="464">
        <v>5</v>
      </c>
      <c r="B19" s="488" t="str">
        <f>'PLANILHA BASE'!H9</f>
        <v>EMEIEF</v>
      </c>
      <c r="C19" s="489" t="str">
        <f>'PLANILHA BASE'!H10</f>
        <v>Jorge Fernandes</v>
      </c>
      <c r="D19" s="725">
        <f>'PLANILHA BASE'!H102</f>
        <v>44120.44</v>
      </c>
      <c r="E19" s="494">
        <f>ROUND(D19/$D$36,4)</f>
        <v>8.4099999999999994E-2</v>
      </c>
      <c r="F19" s="461"/>
      <c r="G19" s="466">
        <f>F19</f>
        <v>0</v>
      </c>
      <c r="H19" s="461"/>
      <c r="I19" s="466">
        <f>G19+H19</f>
        <v>0</v>
      </c>
      <c r="J19" s="461">
        <v>60</v>
      </c>
      <c r="K19" s="463">
        <f>I19+J19</f>
        <v>60</v>
      </c>
      <c r="L19" s="461">
        <v>35</v>
      </c>
      <c r="M19" s="463">
        <f>K19+L19</f>
        <v>95</v>
      </c>
      <c r="N19" s="461">
        <v>5</v>
      </c>
      <c r="O19" s="463">
        <f>M19+N19</f>
        <v>100</v>
      </c>
      <c r="P19" s="461"/>
      <c r="Q19" s="463">
        <f>O19+P19</f>
        <v>100</v>
      </c>
      <c r="R19" s="461"/>
      <c r="S19" s="463">
        <f>Q19+R19</f>
        <v>100</v>
      </c>
      <c r="T19" s="461"/>
      <c r="U19" s="463">
        <f>S19+T19</f>
        <v>100</v>
      </c>
      <c r="V19" s="461"/>
      <c r="W19" s="463">
        <f>U19+V19</f>
        <v>100</v>
      </c>
      <c r="X19" s="461"/>
      <c r="Y19" s="463">
        <f>W19+X19</f>
        <v>100</v>
      </c>
      <c r="Z19" s="461"/>
      <c r="AA19" s="463">
        <f>Y19+Z19</f>
        <v>100</v>
      </c>
      <c r="AB19" s="461"/>
      <c r="AC19" s="463">
        <f>AA19+AB19</f>
        <v>100</v>
      </c>
      <c r="AD19" s="461"/>
      <c r="AE19" s="463">
        <f>AC19+AD19</f>
        <v>100</v>
      </c>
      <c r="AF19" s="461"/>
      <c r="AG19" s="463">
        <f>AE19+AF19</f>
        <v>100</v>
      </c>
    </row>
    <row r="20" spans="1:33" s="456" customFormat="1" ht="15" thickBot="1">
      <c r="A20" s="464"/>
      <c r="B20" s="488"/>
      <c r="C20" s="489"/>
      <c r="D20" s="725"/>
      <c r="E20" s="495"/>
      <c r="F20" s="465"/>
      <c r="G20" s="466"/>
      <c r="H20" s="465"/>
      <c r="I20" s="466"/>
      <c r="J20" s="465"/>
      <c r="K20" s="466"/>
      <c r="L20" s="465"/>
      <c r="M20" s="466"/>
      <c r="N20" s="465"/>
      <c r="O20" s="466"/>
      <c r="P20" s="465"/>
      <c r="Q20" s="466"/>
      <c r="R20" s="465"/>
      <c r="S20" s="466"/>
      <c r="T20" s="465"/>
      <c r="U20" s="466"/>
      <c r="V20" s="465"/>
      <c r="W20" s="466"/>
      <c r="X20" s="465"/>
      <c r="Y20" s="466"/>
      <c r="Z20" s="465"/>
      <c r="AA20" s="466"/>
      <c r="AB20" s="465"/>
      <c r="AC20" s="466"/>
      <c r="AD20" s="465"/>
      <c r="AE20" s="466"/>
      <c r="AF20" s="465"/>
      <c r="AG20" s="466"/>
    </row>
    <row r="21" spans="1:33" s="456" customFormat="1" ht="15" thickBot="1">
      <c r="A21" s="464">
        <v>6</v>
      </c>
      <c r="B21" s="488" t="str">
        <f>'PLANILHA BASE'!I9</f>
        <v>EMEF</v>
      </c>
      <c r="C21" s="489" t="str">
        <f>'PLANILHA BASE'!I10</f>
        <v>José Levy</v>
      </c>
      <c r="D21" s="725">
        <f>'PLANILHA BASE'!I102</f>
        <v>179210.66</v>
      </c>
      <c r="E21" s="494">
        <f>ROUND(D21/$D$36,4)</f>
        <v>0.3417</v>
      </c>
      <c r="F21" s="465"/>
      <c r="G21" s="466">
        <f>F21</f>
        <v>0</v>
      </c>
      <c r="H21" s="465"/>
      <c r="I21" s="466">
        <f>G21+H21</f>
        <v>0</v>
      </c>
      <c r="J21" s="465"/>
      <c r="K21" s="463">
        <f>I21+J21</f>
        <v>0</v>
      </c>
      <c r="L21" s="465"/>
      <c r="M21" s="463">
        <f>K21+L21</f>
        <v>0</v>
      </c>
      <c r="N21" s="465"/>
      <c r="O21" s="463">
        <f>M21+N21</f>
        <v>0</v>
      </c>
      <c r="P21" s="465"/>
      <c r="Q21" s="463">
        <f>O21+P21</f>
        <v>0</v>
      </c>
      <c r="R21" s="465"/>
      <c r="S21" s="463">
        <f>Q21+R21</f>
        <v>0</v>
      </c>
      <c r="T21" s="465"/>
      <c r="U21" s="463">
        <f>S21+T21</f>
        <v>0</v>
      </c>
      <c r="V21" s="465"/>
      <c r="W21" s="463">
        <f>U21+V21</f>
        <v>0</v>
      </c>
      <c r="X21" s="465"/>
      <c r="Y21" s="463">
        <f>W21+X21</f>
        <v>0</v>
      </c>
      <c r="Z21" s="465"/>
      <c r="AA21" s="463">
        <f>Y21+Z21</f>
        <v>0</v>
      </c>
      <c r="AB21" s="465">
        <v>10</v>
      </c>
      <c r="AC21" s="463">
        <f>AA21+AB21</f>
        <v>10</v>
      </c>
      <c r="AD21" s="465">
        <v>40</v>
      </c>
      <c r="AE21" s="463">
        <f>AC21+AD21</f>
        <v>50</v>
      </c>
      <c r="AF21" s="465">
        <v>50</v>
      </c>
      <c r="AG21" s="463">
        <f>AE21+AF21</f>
        <v>100</v>
      </c>
    </row>
    <row r="22" spans="1:33" s="456" customFormat="1" ht="15" thickBot="1">
      <c r="A22" s="464"/>
      <c r="B22" s="488"/>
      <c r="C22" s="489"/>
      <c r="D22" s="725"/>
      <c r="E22" s="495"/>
      <c r="F22" s="465"/>
      <c r="G22" s="466"/>
      <c r="H22" s="465"/>
      <c r="I22" s="466"/>
      <c r="J22" s="465"/>
      <c r="K22" s="466"/>
      <c r="L22" s="465"/>
      <c r="M22" s="466"/>
      <c r="N22" s="465"/>
      <c r="O22" s="466"/>
      <c r="P22" s="465"/>
      <c r="Q22" s="466"/>
      <c r="R22" s="465"/>
      <c r="S22" s="466"/>
      <c r="T22" s="465"/>
      <c r="U22" s="466"/>
      <c r="V22" s="465"/>
      <c r="W22" s="466"/>
      <c r="X22" s="465"/>
      <c r="Y22" s="466"/>
      <c r="Z22" s="465"/>
      <c r="AA22" s="466"/>
      <c r="AB22" s="465"/>
      <c r="AC22" s="466"/>
      <c r="AD22" s="465"/>
      <c r="AE22" s="466"/>
      <c r="AF22" s="465"/>
      <c r="AG22" s="466"/>
    </row>
    <row r="23" spans="1:33" s="456" customFormat="1" ht="15" thickBot="1">
      <c r="A23" s="464">
        <v>7</v>
      </c>
      <c r="B23" s="488" t="str">
        <f>'PLANILHA BASE'!J9</f>
        <v>CEI</v>
      </c>
      <c r="C23" s="489" t="str">
        <f>'PLANILHA BASE'!J10</f>
        <v>Lilia Inêz</v>
      </c>
      <c r="D23" s="725">
        <f>'PLANILHA BASE'!J102</f>
        <v>5752.72</v>
      </c>
      <c r="E23" s="494">
        <f>ROUND(D23/$D$36,4)</f>
        <v>1.0999999999999999E-2</v>
      </c>
      <c r="F23" s="465">
        <v>70</v>
      </c>
      <c r="G23" s="466">
        <f>F23</f>
        <v>70</v>
      </c>
      <c r="H23" s="465">
        <v>30</v>
      </c>
      <c r="I23" s="466">
        <f>G23+H23</f>
        <v>100</v>
      </c>
      <c r="J23" s="465"/>
      <c r="K23" s="463">
        <f>I23+J23</f>
        <v>100</v>
      </c>
      <c r="L23" s="465"/>
      <c r="M23" s="463">
        <f>K23+L23</f>
        <v>100</v>
      </c>
      <c r="N23" s="465"/>
      <c r="O23" s="463">
        <f>M23+N23</f>
        <v>100</v>
      </c>
      <c r="P23" s="465"/>
      <c r="Q23" s="463">
        <f>O23+P23</f>
        <v>100</v>
      </c>
      <c r="R23" s="465"/>
      <c r="S23" s="463">
        <f>Q23+R23</f>
        <v>100</v>
      </c>
      <c r="T23" s="465"/>
      <c r="U23" s="463">
        <f>S23+T23</f>
        <v>100</v>
      </c>
      <c r="V23" s="465"/>
      <c r="W23" s="463">
        <f>U23+V23</f>
        <v>100</v>
      </c>
      <c r="X23" s="465"/>
      <c r="Y23" s="463">
        <f>W23+X23</f>
        <v>100</v>
      </c>
      <c r="Z23" s="465"/>
      <c r="AA23" s="463">
        <f>Y23+Z23</f>
        <v>100</v>
      </c>
      <c r="AB23" s="465"/>
      <c r="AC23" s="463">
        <f>AA23+AB23</f>
        <v>100</v>
      </c>
      <c r="AD23" s="465"/>
      <c r="AE23" s="463">
        <f>AC23+AD23</f>
        <v>100</v>
      </c>
      <c r="AF23" s="465"/>
      <c r="AG23" s="463">
        <f>AE23+AF23</f>
        <v>100</v>
      </c>
    </row>
    <row r="24" spans="1:33" s="456" customFormat="1" ht="15" thickBot="1">
      <c r="A24" s="464"/>
      <c r="B24" s="488"/>
      <c r="C24" s="489"/>
      <c r="D24" s="725"/>
      <c r="E24" s="495"/>
      <c r="F24" s="465"/>
      <c r="G24" s="466"/>
      <c r="H24" s="465"/>
      <c r="I24" s="466"/>
      <c r="J24" s="465"/>
      <c r="K24" s="463"/>
      <c r="L24" s="465"/>
      <c r="M24" s="463"/>
      <c r="N24" s="465"/>
      <c r="O24" s="463"/>
      <c r="P24" s="465"/>
      <c r="Q24" s="463"/>
      <c r="R24" s="465"/>
      <c r="S24" s="463"/>
      <c r="T24" s="465"/>
      <c r="U24" s="463"/>
      <c r="V24" s="465"/>
      <c r="W24" s="463"/>
      <c r="X24" s="465"/>
      <c r="Y24" s="463"/>
      <c r="Z24" s="465"/>
      <c r="AA24" s="463"/>
      <c r="AB24" s="465"/>
      <c r="AC24" s="463"/>
      <c r="AD24" s="465"/>
      <c r="AE24" s="463"/>
      <c r="AF24" s="465"/>
      <c r="AG24" s="463"/>
    </row>
    <row r="25" spans="1:33" s="456" customFormat="1" ht="15" thickBot="1">
      <c r="A25" s="464">
        <v>8</v>
      </c>
      <c r="B25" s="488" t="str">
        <f>'PLANILHA BASE'!K9</f>
        <v>CEI</v>
      </c>
      <c r="C25" s="489" t="str">
        <f>'PLANILHA BASE'!K10</f>
        <v>Uarde  Abraão</v>
      </c>
      <c r="D25" s="725">
        <f>'PLANILHA BASE'!K102</f>
        <v>100513.86</v>
      </c>
      <c r="E25" s="494">
        <f>ROUND(D25/$D$36,4)</f>
        <v>0.19159999999999999</v>
      </c>
      <c r="F25" s="465"/>
      <c r="G25" s="466">
        <f>F25</f>
        <v>0</v>
      </c>
      <c r="H25" s="465"/>
      <c r="I25" s="466">
        <f>G25+H25</f>
        <v>0</v>
      </c>
      <c r="J25" s="465"/>
      <c r="K25" s="463">
        <f>I25+J25</f>
        <v>0</v>
      </c>
      <c r="L25" s="465">
        <v>50</v>
      </c>
      <c r="M25" s="463">
        <f>K25+L25</f>
        <v>50</v>
      </c>
      <c r="N25" s="465">
        <v>45</v>
      </c>
      <c r="O25" s="463">
        <f>M25+N25</f>
        <v>95</v>
      </c>
      <c r="P25" s="465">
        <v>5</v>
      </c>
      <c r="Q25" s="463">
        <f>O25+P25</f>
        <v>100</v>
      </c>
      <c r="R25" s="465"/>
      <c r="S25" s="463">
        <f>Q25+R25</f>
        <v>100</v>
      </c>
      <c r="T25" s="465"/>
      <c r="U25" s="463">
        <f>S25+T25</f>
        <v>100</v>
      </c>
      <c r="V25" s="465"/>
      <c r="W25" s="463">
        <f>U25+V25</f>
        <v>100</v>
      </c>
      <c r="X25" s="465"/>
      <c r="Y25" s="463">
        <f>W25+X25</f>
        <v>100</v>
      </c>
      <c r="Z25" s="465"/>
      <c r="AA25" s="463">
        <f>Y25+Z25</f>
        <v>100</v>
      </c>
      <c r="AB25" s="465"/>
      <c r="AC25" s="463">
        <f>AA25+AB25</f>
        <v>100</v>
      </c>
      <c r="AD25" s="465"/>
      <c r="AE25" s="463">
        <f>AC25+AD25</f>
        <v>100</v>
      </c>
      <c r="AF25" s="465"/>
      <c r="AG25" s="463">
        <f>AE25+AF25</f>
        <v>100</v>
      </c>
    </row>
    <row r="26" spans="1:33" s="456" customFormat="1" ht="15" thickBot="1">
      <c r="A26" s="464"/>
      <c r="B26" s="488"/>
      <c r="C26" s="489"/>
      <c r="D26" s="725"/>
      <c r="E26" s="496"/>
      <c r="F26" s="465"/>
      <c r="G26" s="466"/>
      <c r="H26" s="465"/>
      <c r="I26" s="466"/>
      <c r="J26" s="465"/>
      <c r="K26" s="466"/>
      <c r="L26" s="465"/>
      <c r="M26" s="466"/>
      <c r="N26" s="465"/>
      <c r="O26" s="466"/>
      <c r="P26" s="465"/>
      <c r="Q26" s="466"/>
      <c r="R26" s="465"/>
      <c r="S26" s="466"/>
      <c r="T26" s="465"/>
      <c r="U26" s="466"/>
      <c r="V26" s="465"/>
      <c r="W26" s="466"/>
      <c r="X26" s="465"/>
      <c r="Y26" s="466"/>
      <c r="Z26" s="465"/>
      <c r="AA26" s="466"/>
      <c r="AB26" s="465"/>
      <c r="AC26" s="466"/>
      <c r="AD26" s="465"/>
      <c r="AE26" s="466"/>
      <c r="AF26" s="465"/>
      <c r="AG26" s="466"/>
    </row>
    <row r="27" spans="1:33" s="456" customFormat="1" ht="15" thickBot="1">
      <c r="A27" s="464">
        <v>9</v>
      </c>
      <c r="B27" s="488" t="str">
        <f>'PLANILHA BASE'!L9</f>
        <v>CEI</v>
      </c>
      <c r="C27" s="489" t="str">
        <f>'PLANILHA BASE'!L10</f>
        <v>Leonor Marcicano</v>
      </c>
      <c r="D27" s="725">
        <f>'PLANILHA BASE'!L102</f>
        <v>6306.27</v>
      </c>
      <c r="E27" s="494">
        <f>ROUND(D27/$D$36,4)</f>
        <v>1.2E-2</v>
      </c>
      <c r="F27" s="465"/>
      <c r="G27" s="466">
        <f>F27</f>
        <v>0</v>
      </c>
      <c r="H27" s="465"/>
      <c r="I27" s="466">
        <f>G27+H27</f>
        <v>0</v>
      </c>
      <c r="J27" s="465"/>
      <c r="K27" s="466">
        <f>I27+J27</f>
        <v>0</v>
      </c>
      <c r="L27" s="465"/>
      <c r="M27" s="466">
        <f>K27+L27</f>
        <v>0</v>
      </c>
      <c r="N27" s="465"/>
      <c r="O27" s="466">
        <f>M27+N27</f>
        <v>0</v>
      </c>
      <c r="P27" s="465">
        <v>40</v>
      </c>
      <c r="Q27" s="466">
        <f>O27+P27</f>
        <v>40</v>
      </c>
      <c r="R27" s="465">
        <v>55</v>
      </c>
      <c r="S27" s="466">
        <f>Q27+R27</f>
        <v>95</v>
      </c>
      <c r="T27" s="465">
        <v>5</v>
      </c>
      <c r="U27" s="466">
        <f>S27+T27</f>
        <v>100</v>
      </c>
      <c r="V27" s="465"/>
      <c r="W27" s="466">
        <f>U27+V27</f>
        <v>100</v>
      </c>
      <c r="X27" s="465"/>
      <c r="Y27" s="466">
        <f>W27+X27</f>
        <v>100</v>
      </c>
      <c r="Z27" s="465"/>
      <c r="AA27" s="466">
        <f>Y27+Z27</f>
        <v>100</v>
      </c>
      <c r="AB27" s="465"/>
      <c r="AC27" s="466">
        <f>AA27+AB27</f>
        <v>100</v>
      </c>
      <c r="AD27" s="465"/>
      <c r="AE27" s="466">
        <f>AC27+AD27</f>
        <v>100</v>
      </c>
      <c r="AF27" s="465"/>
      <c r="AG27" s="466">
        <f>AE27+AF27</f>
        <v>100</v>
      </c>
    </row>
    <row r="28" spans="1:33" s="456" customFormat="1" ht="15" thickBot="1">
      <c r="A28" s="464"/>
      <c r="B28" s="488"/>
      <c r="C28" s="489"/>
      <c r="D28" s="725"/>
      <c r="E28" s="495"/>
      <c r="F28" s="465"/>
      <c r="G28" s="466"/>
      <c r="H28" s="465"/>
      <c r="I28" s="466"/>
      <c r="J28" s="465"/>
      <c r="K28" s="466"/>
      <c r="L28" s="465"/>
      <c r="M28" s="466"/>
      <c r="N28" s="465"/>
      <c r="O28" s="466"/>
      <c r="P28" s="465"/>
      <c r="Q28" s="466"/>
      <c r="R28" s="465"/>
      <c r="S28" s="466"/>
      <c r="T28" s="465"/>
      <c r="U28" s="466"/>
      <c r="V28" s="465"/>
      <c r="W28" s="466"/>
      <c r="X28" s="465"/>
      <c r="Y28" s="466"/>
      <c r="Z28" s="465"/>
      <c r="AA28" s="466"/>
      <c r="AB28" s="465"/>
      <c r="AC28" s="466"/>
      <c r="AD28" s="465"/>
      <c r="AE28" s="466"/>
      <c r="AF28" s="465"/>
      <c r="AG28" s="466"/>
    </row>
    <row r="29" spans="1:33" s="456" customFormat="1" ht="15" thickBot="1">
      <c r="A29" s="464">
        <v>10</v>
      </c>
      <c r="B29" s="488" t="str">
        <f>'PLANILHA BASE'!M9</f>
        <v>CEI</v>
      </c>
      <c r="C29" s="489" t="str">
        <f>'PLANILHA BASE'!M10</f>
        <v>Martha Salibe</v>
      </c>
      <c r="D29" s="725">
        <f>'PLANILHA BASE'!M102</f>
        <v>41416.1</v>
      </c>
      <c r="E29" s="494">
        <f>ROUND(D29/$D$36,4)</f>
        <v>7.9000000000000001E-2</v>
      </c>
      <c r="F29" s="461"/>
      <c r="G29" s="463">
        <f>F29</f>
        <v>0</v>
      </c>
      <c r="H29" s="461">
        <v>60</v>
      </c>
      <c r="I29" s="463">
        <f>G29+H29</f>
        <v>60</v>
      </c>
      <c r="J29" s="461">
        <v>35</v>
      </c>
      <c r="K29" s="463">
        <f>I29+J29</f>
        <v>95</v>
      </c>
      <c r="L29" s="461">
        <v>5</v>
      </c>
      <c r="M29" s="463">
        <f>K29+L29</f>
        <v>100</v>
      </c>
      <c r="N29" s="461"/>
      <c r="O29" s="463">
        <f>M29+N29</f>
        <v>100</v>
      </c>
      <c r="P29" s="461"/>
      <c r="Q29" s="463">
        <f>O29+P29</f>
        <v>100</v>
      </c>
      <c r="R29" s="461"/>
      <c r="S29" s="463">
        <f>Q29+R29</f>
        <v>100</v>
      </c>
      <c r="T29" s="461"/>
      <c r="U29" s="463">
        <f>S29+T29</f>
        <v>100</v>
      </c>
      <c r="V29" s="461"/>
      <c r="W29" s="463">
        <f>U29+V29</f>
        <v>100</v>
      </c>
      <c r="X29" s="461"/>
      <c r="Y29" s="463">
        <f>W29+X29</f>
        <v>100</v>
      </c>
      <c r="Z29" s="461"/>
      <c r="AA29" s="463">
        <f>Y29+Z29</f>
        <v>100</v>
      </c>
      <c r="AB29" s="461"/>
      <c r="AC29" s="463">
        <f>AA29+AB29</f>
        <v>100</v>
      </c>
      <c r="AD29" s="461"/>
      <c r="AE29" s="463">
        <f>AC29+AD29</f>
        <v>100</v>
      </c>
      <c r="AF29" s="461"/>
      <c r="AG29" s="463">
        <f>AE29+AF29</f>
        <v>100</v>
      </c>
    </row>
    <row r="30" spans="1:33" s="456" customFormat="1" ht="15" thickBot="1">
      <c r="A30" s="464"/>
      <c r="B30" s="488"/>
      <c r="C30" s="489"/>
      <c r="D30" s="725"/>
      <c r="E30" s="496"/>
      <c r="F30" s="465"/>
      <c r="G30" s="466"/>
      <c r="H30" s="465"/>
      <c r="I30" s="466"/>
      <c r="J30" s="465"/>
      <c r="K30" s="466"/>
      <c r="L30" s="465"/>
      <c r="M30" s="466"/>
      <c r="N30" s="465"/>
      <c r="O30" s="466"/>
      <c r="P30" s="465"/>
      <c r="Q30" s="466"/>
      <c r="R30" s="465"/>
      <c r="S30" s="466"/>
      <c r="T30" s="465"/>
      <c r="U30" s="466"/>
      <c r="V30" s="465"/>
      <c r="W30" s="466"/>
      <c r="X30" s="465"/>
      <c r="Y30" s="466"/>
      <c r="Z30" s="465"/>
      <c r="AA30" s="466"/>
      <c r="AB30" s="465"/>
      <c r="AC30" s="466"/>
      <c r="AD30" s="465"/>
      <c r="AE30" s="466"/>
      <c r="AF30" s="465"/>
      <c r="AG30" s="466"/>
    </row>
    <row r="31" spans="1:33" s="456" customFormat="1" ht="15" thickBot="1">
      <c r="A31" s="464">
        <v>11</v>
      </c>
      <c r="B31" s="488" t="str">
        <f>'PLANILHA BASE'!N9</f>
        <v>CEI</v>
      </c>
      <c r="C31" s="489" t="str">
        <f>'PLANILHA BASE'!N10</f>
        <v>Maria Peruchi</v>
      </c>
      <c r="D31" s="725">
        <f>'PLANILHA BASE'!N102</f>
        <v>19942.27</v>
      </c>
      <c r="E31" s="494">
        <f>ROUND(D31/$D$36,4)</f>
        <v>3.7999999999999999E-2</v>
      </c>
      <c r="F31" s="465">
        <v>90</v>
      </c>
      <c r="G31" s="466">
        <f>F31</f>
        <v>90</v>
      </c>
      <c r="H31" s="465">
        <v>10</v>
      </c>
      <c r="I31" s="466">
        <f>G31+H31</f>
        <v>100</v>
      </c>
      <c r="J31" s="465"/>
      <c r="K31" s="463">
        <f>I31+J31</f>
        <v>100</v>
      </c>
      <c r="L31" s="465"/>
      <c r="M31" s="463">
        <f>K31+L31</f>
        <v>100</v>
      </c>
      <c r="N31" s="465"/>
      <c r="O31" s="463">
        <f>M31+N31</f>
        <v>100</v>
      </c>
      <c r="P31" s="465"/>
      <c r="Q31" s="463">
        <f>O31+P31</f>
        <v>100</v>
      </c>
      <c r="R31" s="465"/>
      <c r="S31" s="463">
        <f>Q31+R31</f>
        <v>100</v>
      </c>
      <c r="T31" s="465"/>
      <c r="U31" s="463">
        <f>S31+T31</f>
        <v>100</v>
      </c>
      <c r="V31" s="465"/>
      <c r="W31" s="463">
        <f>U31+V31</f>
        <v>100</v>
      </c>
      <c r="X31" s="465"/>
      <c r="Y31" s="463">
        <f>W31+X31</f>
        <v>100</v>
      </c>
      <c r="Z31" s="465"/>
      <c r="AA31" s="463">
        <f>Y31+Z31</f>
        <v>100</v>
      </c>
      <c r="AB31" s="465"/>
      <c r="AC31" s="463">
        <f>AA31+AB31</f>
        <v>100</v>
      </c>
      <c r="AD31" s="465"/>
      <c r="AE31" s="463">
        <f>AC31+AD31</f>
        <v>100</v>
      </c>
      <c r="AF31" s="465"/>
      <c r="AG31" s="463">
        <f>AE31+AF31</f>
        <v>100</v>
      </c>
    </row>
    <row r="32" spans="1:33" s="456" customFormat="1" ht="15" thickBot="1">
      <c r="A32" s="464"/>
      <c r="B32" s="488"/>
      <c r="C32" s="489"/>
      <c r="D32" s="725"/>
      <c r="E32" s="496"/>
      <c r="F32" s="465"/>
      <c r="G32" s="466"/>
      <c r="H32" s="465"/>
      <c r="I32" s="466"/>
      <c r="J32" s="465"/>
      <c r="K32" s="466"/>
      <c r="L32" s="465"/>
      <c r="M32" s="466"/>
      <c r="N32" s="465"/>
      <c r="O32" s="466"/>
      <c r="P32" s="465"/>
      <c r="Q32" s="466"/>
      <c r="R32" s="465"/>
      <c r="S32" s="466"/>
      <c r="T32" s="465"/>
      <c r="U32" s="466"/>
      <c r="V32" s="465"/>
      <c r="W32" s="466"/>
      <c r="X32" s="465"/>
      <c r="Y32" s="466"/>
      <c r="Z32" s="465"/>
      <c r="AA32" s="466"/>
      <c r="AB32" s="465"/>
      <c r="AC32" s="466"/>
      <c r="AD32" s="465"/>
      <c r="AE32" s="466"/>
      <c r="AF32" s="465"/>
      <c r="AG32" s="466"/>
    </row>
    <row r="33" spans="1:35" s="456" customFormat="1" ht="15" thickBot="1">
      <c r="A33" s="464"/>
      <c r="B33" s="488"/>
      <c r="C33" s="489"/>
      <c r="D33" s="725"/>
      <c r="E33" s="497"/>
      <c r="F33" s="465"/>
      <c r="G33" s="466"/>
      <c r="H33" s="465"/>
      <c r="I33" s="466"/>
      <c r="J33" s="465"/>
      <c r="K33" s="463"/>
      <c r="L33" s="465"/>
      <c r="M33" s="463"/>
      <c r="N33" s="465"/>
      <c r="O33" s="463"/>
      <c r="P33" s="465"/>
      <c r="Q33" s="463"/>
      <c r="R33" s="465"/>
      <c r="S33" s="463"/>
      <c r="T33" s="465"/>
      <c r="U33" s="463"/>
      <c r="V33" s="465"/>
      <c r="W33" s="463"/>
      <c r="X33" s="465"/>
      <c r="Y33" s="463"/>
      <c r="Z33" s="465"/>
      <c r="AA33" s="463"/>
      <c r="AB33" s="465"/>
      <c r="AC33" s="463"/>
      <c r="AD33" s="465"/>
      <c r="AE33" s="463"/>
      <c r="AF33" s="465"/>
      <c r="AG33" s="463"/>
    </row>
    <row r="34" spans="1:35" s="456" customFormat="1" ht="15" thickBot="1">
      <c r="A34" s="464"/>
      <c r="B34" s="488"/>
      <c r="C34" s="489"/>
      <c r="D34" s="725"/>
      <c r="E34" s="497"/>
      <c r="F34" s="465"/>
      <c r="G34" s="466"/>
      <c r="H34" s="465"/>
      <c r="I34" s="466"/>
      <c r="J34" s="465"/>
      <c r="K34" s="463"/>
      <c r="L34" s="465"/>
      <c r="M34" s="463"/>
      <c r="N34" s="465"/>
      <c r="O34" s="463"/>
      <c r="P34" s="465"/>
      <c r="Q34" s="463"/>
      <c r="R34" s="465"/>
      <c r="S34" s="463"/>
      <c r="T34" s="465"/>
      <c r="U34" s="463"/>
      <c r="V34" s="465"/>
      <c r="W34" s="463"/>
      <c r="X34" s="465"/>
      <c r="Y34" s="463"/>
      <c r="Z34" s="465"/>
      <c r="AA34" s="463"/>
      <c r="AB34" s="465"/>
      <c r="AC34" s="463"/>
      <c r="AD34" s="465"/>
      <c r="AE34" s="463"/>
      <c r="AF34" s="465"/>
      <c r="AG34" s="463"/>
    </row>
    <row r="35" spans="1:35" ht="15" thickTop="1" thickBot="1">
      <c r="A35" s="467"/>
      <c r="B35" s="467"/>
      <c r="C35" s="468"/>
      <c r="D35" s="469">
        <f>SUM(D14:D34)</f>
        <v>524535.15999999992</v>
      </c>
      <c r="E35" s="498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  <c r="AG35" s="470"/>
    </row>
    <row r="36" spans="1:35" ht="15.6" thickTop="1" thickBot="1">
      <c r="A36" s="472"/>
      <c r="B36" s="472"/>
      <c r="C36" s="473" t="s">
        <v>595</v>
      </c>
      <c r="D36" s="493">
        <f>D15+D17+D19+D21+D23+D25+D27+D29+D31</f>
        <v>524535.15999999992</v>
      </c>
      <c r="E36" s="736">
        <f>E15+E17+E19+E21+E23+E25+E27+E29+E31</f>
        <v>1</v>
      </c>
      <c r="F36" s="739">
        <f>ROUND(SUM(F31*$E$31+F29*$E$29+F27*$E$27+F25*$E$25+F23*$E$23+F21*$E$21+F19*$E$19+F17*$E$17+F15*$E$15)/100,6)</f>
        <v>4.19E-2</v>
      </c>
      <c r="G36" s="474">
        <f>F36</f>
        <v>4.19E-2</v>
      </c>
      <c r="H36" s="739">
        <f>ROUND(SUM(H31*$E$31+H29*$E$29+H27*$E$27+H25*$E$25+H23*$E$23+H21*$E$21+H19*$E$19+H17*$E$17+H15*$E$15)/100,6)</f>
        <v>5.45E-2</v>
      </c>
      <c r="I36" s="475">
        <f>G36+H36</f>
        <v>9.64E-2</v>
      </c>
      <c r="J36" s="739">
        <f>ROUND(SUM(J31*$E$31+J29*$E$29+J27*$E$27+J25*$E$25+J23*$E$23+J21*$E$21+J19*$E$19+J17*$E$17+J15*$E$15)/100,6)</f>
        <v>7.8109999999999999E-2</v>
      </c>
      <c r="K36" s="475">
        <f>I36+J36</f>
        <v>0.17451</v>
      </c>
      <c r="L36" s="739">
        <f>ROUND(SUM(L31*$E$31+L29*$E$29+L27*$E$27+L25*$E$25+L23*$E$23+L21*$E$21+L19*$E$19+L17*$E$17+L15*$E$15)/100,6)</f>
        <v>0.12918499999999999</v>
      </c>
      <c r="M36" s="475">
        <f>K36+L36</f>
        <v>0.30369499999999999</v>
      </c>
      <c r="N36" s="739">
        <f>ROUND(SUM(N31*$E$31+N29*$E$29+N27*$E$27+N25*$E$25+N23*$E$23+N21*$E$21+N19*$E$19+N17*$E$17+N15*$E$15)/100,6)</f>
        <v>0.11978999999999999</v>
      </c>
      <c r="O36" s="475">
        <f>M36+N36</f>
        <v>0.423485</v>
      </c>
      <c r="P36" s="739">
        <f>ROUND(SUM(P31*$E$31+P29*$E$29+P27*$E$27+P25*$E$25+P23*$E$23+P21*$E$21+P19*$E$19+P17*$E$17+P15*$E$15)/100,6)</f>
        <v>4.3744999999999999E-2</v>
      </c>
      <c r="Q36" s="475">
        <f>O36+P36</f>
        <v>0.46722999999999998</v>
      </c>
      <c r="R36" s="739">
        <f>ROUND(SUM(R31*$E$31+R29*$E$29+R27*$E$27+R25*$E$25+R23*$E$23+R21*$E$21+R19*$E$19+R17*$E$17+R15*$E$15)/100,6)</f>
        <v>3.177E-2</v>
      </c>
      <c r="S36" s="475">
        <f>Q36+R36</f>
        <v>0.499</v>
      </c>
      <c r="T36" s="739">
        <f>ROUND(SUM(T31*$E$31+T29*$E$29+T27*$E$27+T25*$E$25+T23*$E$23+T21*$E$21+T19*$E$19+T17*$E$17+T15*$E$15)/100,6)</f>
        <v>5.9999999999999995E-4</v>
      </c>
      <c r="U36" s="474">
        <f>T36</f>
        <v>5.9999999999999995E-4</v>
      </c>
      <c r="V36" s="739">
        <f>ROUND(SUM(V31*$E$31+V29*$E$29+V27*$E$27+V25*$E$25+V23*$E$23+V21*$E$21+V19*$E$19+V17*$E$17+V15*$E$15)/100,6)</f>
        <v>3.1739999999999997E-2</v>
      </c>
      <c r="W36" s="475">
        <f>U36+V36</f>
        <v>3.2340000000000001E-2</v>
      </c>
      <c r="X36" s="739">
        <f>ROUND(SUM(X31*$E$31+X29*$E$29+X27*$E$27+X25*$E$25+X23*$E$23+X21*$E$21+X19*$E$19+X17*$E$17+X15*$E$15)/100,6)</f>
        <v>6.3479999999999995E-2</v>
      </c>
      <c r="Y36" s="475">
        <f>W4+X36</f>
        <v>6.3479999999999995E-2</v>
      </c>
      <c r="Z36" s="739">
        <f>ROUND(SUM(Z31*$E$31+Z29*$E$29+Z27*$E$27+Z25*$E$25+Z23*$E$23+Z21*$E$21+Z19*$E$19+Z17*$E$17+Z15*$E$15)/100,6)</f>
        <v>5.5544999999999997E-2</v>
      </c>
      <c r="AA36" s="510">
        <f>Y36+Z36</f>
        <v>0.11902499999999999</v>
      </c>
      <c r="AB36" s="739">
        <f>ROUND(SUM(AB31*$E$31+AB29*$E$29+AB27*$E$27+AB25*$E$25+AB23*$E$23+AB21*$E$21+AB19*$E$19+AB17*$E$17+AB15*$E$15)/100,6)</f>
        <v>4.2104999999999997E-2</v>
      </c>
      <c r="AC36" s="475">
        <f>AA36+AB36</f>
        <v>0.16113</v>
      </c>
      <c r="AD36" s="739">
        <f>ROUND(SUM(AD31*$E$31+AD29*$E$29+AD27*$E$27+AD25*$E$25+AD23*$E$23+AD21*$E$21+AD19*$E$19+AD17*$E$17+AD15*$E$15)/100,6)</f>
        <v>0.13668</v>
      </c>
      <c r="AE36" s="475">
        <f>AC36+AD36</f>
        <v>0.29781000000000002</v>
      </c>
      <c r="AF36" s="739">
        <f>ROUND(SUM(AF31*$E$31+AF29*$E$29+AF27*$E$27+AF25*$E$25+AF23*$E$23+AF21*$E$21+AF19*$E$19+AF17*$E$17+AF15*$E$15)/100,6)</f>
        <v>0.17085</v>
      </c>
      <c r="AG36" s="475">
        <f>AE36+AF36</f>
        <v>0.46866000000000002</v>
      </c>
      <c r="AH36" s="717">
        <f>D36</f>
        <v>524535.15999999992</v>
      </c>
      <c r="AI36" s="718" t="s">
        <v>633</v>
      </c>
    </row>
    <row r="37" spans="1:35" ht="15.6" thickTop="1" thickBot="1">
      <c r="A37" s="476"/>
      <c r="B37" s="476"/>
      <c r="C37" s="477" t="s">
        <v>596</v>
      </c>
      <c r="D37" s="492"/>
      <c r="E37" s="478"/>
      <c r="F37" s="805">
        <f>F36*$D$36</f>
        <v>21978.023203999997</v>
      </c>
      <c r="G37" s="805"/>
      <c r="H37" s="805">
        <f>H36*$D$36</f>
        <v>28587.166219999996</v>
      </c>
      <c r="I37" s="805"/>
      <c r="J37" s="805">
        <f>J36*$D$36</f>
        <v>40971.44134759999</v>
      </c>
      <c r="K37" s="805"/>
      <c r="L37" s="805">
        <f>L36*$D$36</f>
        <v>67762.074644599983</v>
      </c>
      <c r="M37" s="805"/>
      <c r="N37" s="805">
        <f>N36*$D$36</f>
        <v>62834.066816399987</v>
      </c>
      <c r="O37" s="805"/>
      <c r="P37" s="805">
        <f>P36*$D$36</f>
        <v>22945.790574199997</v>
      </c>
      <c r="Q37" s="805"/>
      <c r="R37" s="805">
        <f>R36*$D$36</f>
        <v>16664.482033199998</v>
      </c>
      <c r="S37" s="805"/>
      <c r="T37" s="805">
        <f>T36*$D$36</f>
        <v>314.72109599999993</v>
      </c>
      <c r="U37" s="805"/>
      <c r="V37" s="805">
        <f>V36*$D$36</f>
        <v>16648.745978399995</v>
      </c>
      <c r="W37" s="805"/>
      <c r="X37" s="805">
        <f>X36*$D$36</f>
        <v>33297.49195679999</v>
      </c>
      <c r="Y37" s="806"/>
      <c r="Z37" s="807">
        <f>Z36*$D$36</f>
        <v>29135.305462199995</v>
      </c>
      <c r="AA37" s="808"/>
      <c r="AB37" s="809">
        <f>AB36*$D$36</f>
        <v>22085.552911799994</v>
      </c>
      <c r="AC37" s="805"/>
      <c r="AD37" s="805">
        <f>AD36*$D$36</f>
        <v>71693.465668799981</v>
      </c>
      <c r="AE37" s="805"/>
      <c r="AF37" s="805">
        <f>AF36*$D$36</f>
        <v>89616.83208599998</v>
      </c>
      <c r="AG37" s="805"/>
      <c r="AH37" s="719">
        <f>SUM(F37:AG37)</f>
        <v>524535.15999999992</v>
      </c>
      <c r="AI37" s="718" t="s">
        <v>634</v>
      </c>
    </row>
    <row r="38" spans="1:35" ht="15" thickTop="1">
      <c r="L38" s="816"/>
      <c r="M38" s="816"/>
      <c r="N38" s="816"/>
      <c r="O38" s="816"/>
      <c r="P38" s="816"/>
      <c r="Q38" s="816"/>
      <c r="Z38" s="509"/>
      <c r="AA38" s="509"/>
      <c r="AB38" s="509"/>
      <c r="AC38" s="508"/>
      <c r="AD38" s="509"/>
      <c r="AE38" s="509"/>
      <c r="AF38" s="508"/>
      <c r="AG38" s="508"/>
      <c r="AH38" s="738">
        <f>AH36-AH37</f>
        <v>0</v>
      </c>
      <c r="AI38" s="509"/>
    </row>
    <row r="39" spans="1:35">
      <c r="Z39" s="509"/>
      <c r="AA39" s="509"/>
      <c r="AB39" s="509"/>
      <c r="AC39" s="509"/>
      <c r="AD39" s="509"/>
      <c r="AE39" s="509"/>
      <c r="AF39" s="509"/>
      <c r="AG39" s="509"/>
      <c r="AH39" s="509"/>
      <c r="AI39" s="509"/>
    </row>
    <row r="40" spans="1:35">
      <c r="Z40" s="509"/>
      <c r="AA40" s="509"/>
      <c r="AB40" s="509"/>
      <c r="AC40" s="509"/>
      <c r="AD40" s="509"/>
      <c r="AE40" s="509"/>
      <c r="AF40" s="509"/>
      <c r="AG40" s="509"/>
      <c r="AH40" s="509"/>
      <c r="AI40" s="509"/>
    </row>
    <row r="41" spans="1:35">
      <c r="AB41" s="811"/>
      <c r="AC41" s="812"/>
      <c r="AD41" s="509"/>
      <c r="AE41" s="509"/>
      <c r="AF41" s="811"/>
      <c r="AG41" s="812"/>
      <c r="AH41" s="811"/>
      <c r="AI41" s="812"/>
    </row>
    <row r="119" spans="4:11" s="479" customFormat="1">
      <c r="D119" s="483"/>
      <c r="E119" s="481"/>
      <c r="F119" s="481"/>
      <c r="G119" s="484"/>
      <c r="I119" s="485"/>
      <c r="J119" s="481"/>
      <c r="K119" s="484"/>
    </row>
  </sheetData>
  <mergeCells count="40">
    <mergeCell ref="AB41:AC41"/>
    <mergeCell ref="AF41:AG41"/>
    <mergeCell ref="AH41:AI41"/>
    <mergeCell ref="C2:S2"/>
    <mergeCell ref="D10:D12"/>
    <mergeCell ref="E10:E12"/>
    <mergeCell ref="F10:G11"/>
    <mergeCell ref="H10:I11"/>
    <mergeCell ref="J10:K11"/>
    <mergeCell ref="L10:M11"/>
    <mergeCell ref="N10:O11"/>
    <mergeCell ref="B8:AG8"/>
    <mergeCell ref="L38:M38"/>
    <mergeCell ref="N38:O38"/>
    <mergeCell ref="P38:Q38"/>
    <mergeCell ref="T10:U11"/>
    <mergeCell ref="A10:A12"/>
    <mergeCell ref="V10:W11"/>
    <mergeCell ref="T37:U37"/>
    <mergeCell ref="V37:W37"/>
    <mergeCell ref="P10:Q11"/>
    <mergeCell ref="R10:S11"/>
    <mergeCell ref="Z37:AA37"/>
    <mergeCell ref="AB37:AC37"/>
    <mergeCell ref="AF37:AG37"/>
    <mergeCell ref="Z10:AA11"/>
    <mergeCell ref="AB10:AC11"/>
    <mergeCell ref="AD10:AE11"/>
    <mergeCell ref="AF10:AG11"/>
    <mergeCell ref="AD37:AE37"/>
    <mergeCell ref="X10:Y11"/>
    <mergeCell ref="B11:C11"/>
    <mergeCell ref="F37:G37"/>
    <mergeCell ref="H37:I37"/>
    <mergeCell ref="J37:K37"/>
    <mergeCell ref="X37:Y37"/>
    <mergeCell ref="L37:M37"/>
    <mergeCell ref="N37:O37"/>
    <mergeCell ref="P37:Q37"/>
    <mergeCell ref="R37:S37"/>
  </mergeCells>
  <pageMargins left="0.78740157480314965" right="0.43307086614173229" top="0.98425196850393704" bottom="0.78740157480314965" header="0.31496062992125984" footer="0.31496062992125984"/>
  <pageSetup paperSize="9" scale="4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zoomScaleSheetLayoutView="100" workbookViewId="0">
      <selection activeCell="A4" sqref="A4"/>
    </sheetView>
  </sheetViews>
  <sheetFormatPr defaultRowHeight="13.2"/>
  <cols>
    <col min="1" max="1" width="14.6640625" style="382" customWidth="1"/>
    <col min="2" max="2" width="13.6640625" style="382" customWidth="1"/>
    <col min="3" max="3" width="54" style="382" customWidth="1"/>
    <col min="4" max="4" width="9.109375" style="382"/>
    <col min="5" max="5" width="12.5546875" style="382" customWidth="1"/>
    <col min="6" max="256" width="9.109375" style="382"/>
    <col min="257" max="257" width="9.109375" style="382" customWidth="1"/>
    <col min="258" max="258" width="13.6640625" style="382" customWidth="1"/>
    <col min="259" max="259" width="54" style="382" customWidth="1"/>
    <col min="260" max="260" width="9.109375" style="382"/>
    <col min="261" max="261" width="12.5546875" style="382" customWidth="1"/>
    <col min="262" max="512" width="9.109375" style="382"/>
    <col min="513" max="513" width="9.109375" style="382" customWidth="1"/>
    <col min="514" max="514" width="13.6640625" style="382" customWidth="1"/>
    <col min="515" max="515" width="54" style="382" customWidth="1"/>
    <col min="516" max="516" width="9.109375" style="382"/>
    <col min="517" max="517" width="12.5546875" style="382" customWidth="1"/>
    <col min="518" max="768" width="9.109375" style="382"/>
    <col min="769" max="769" width="9.109375" style="382" customWidth="1"/>
    <col min="770" max="770" width="13.6640625" style="382" customWidth="1"/>
    <col min="771" max="771" width="54" style="382" customWidth="1"/>
    <col min="772" max="772" width="9.109375" style="382"/>
    <col min="773" max="773" width="12.5546875" style="382" customWidth="1"/>
    <col min="774" max="1024" width="9.109375" style="382"/>
    <col min="1025" max="1025" width="9.109375" style="382" customWidth="1"/>
    <col min="1026" max="1026" width="13.6640625" style="382" customWidth="1"/>
    <col min="1027" max="1027" width="54" style="382" customWidth="1"/>
    <col min="1028" max="1028" width="9.109375" style="382"/>
    <col min="1029" max="1029" width="12.5546875" style="382" customWidth="1"/>
    <col min="1030" max="1280" width="9.109375" style="382"/>
    <col min="1281" max="1281" width="9.109375" style="382" customWidth="1"/>
    <col min="1282" max="1282" width="13.6640625" style="382" customWidth="1"/>
    <col min="1283" max="1283" width="54" style="382" customWidth="1"/>
    <col min="1284" max="1284" width="9.109375" style="382"/>
    <col min="1285" max="1285" width="12.5546875" style="382" customWidth="1"/>
    <col min="1286" max="1536" width="9.109375" style="382"/>
    <col min="1537" max="1537" width="9.109375" style="382" customWidth="1"/>
    <col min="1538" max="1538" width="13.6640625" style="382" customWidth="1"/>
    <col min="1539" max="1539" width="54" style="382" customWidth="1"/>
    <col min="1540" max="1540" width="9.109375" style="382"/>
    <col min="1541" max="1541" width="12.5546875" style="382" customWidth="1"/>
    <col min="1542" max="1792" width="9.109375" style="382"/>
    <col min="1793" max="1793" width="9.109375" style="382" customWidth="1"/>
    <col min="1794" max="1794" width="13.6640625" style="382" customWidth="1"/>
    <col min="1795" max="1795" width="54" style="382" customWidth="1"/>
    <col min="1796" max="1796" width="9.109375" style="382"/>
    <col min="1797" max="1797" width="12.5546875" style="382" customWidth="1"/>
    <col min="1798" max="2048" width="9.109375" style="382"/>
    <col min="2049" max="2049" width="9.109375" style="382" customWidth="1"/>
    <col min="2050" max="2050" width="13.6640625" style="382" customWidth="1"/>
    <col min="2051" max="2051" width="54" style="382" customWidth="1"/>
    <col min="2052" max="2052" width="9.109375" style="382"/>
    <col min="2053" max="2053" width="12.5546875" style="382" customWidth="1"/>
    <col min="2054" max="2304" width="9.109375" style="382"/>
    <col min="2305" max="2305" width="9.109375" style="382" customWidth="1"/>
    <col min="2306" max="2306" width="13.6640625" style="382" customWidth="1"/>
    <col min="2307" max="2307" width="54" style="382" customWidth="1"/>
    <col min="2308" max="2308" width="9.109375" style="382"/>
    <col min="2309" max="2309" width="12.5546875" style="382" customWidth="1"/>
    <col min="2310" max="2560" width="9.109375" style="382"/>
    <col min="2561" max="2561" width="9.109375" style="382" customWidth="1"/>
    <col min="2562" max="2562" width="13.6640625" style="382" customWidth="1"/>
    <col min="2563" max="2563" width="54" style="382" customWidth="1"/>
    <col min="2564" max="2564" width="9.109375" style="382"/>
    <col min="2565" max="2565" width="12.5546875" style="382" customWidth="1"/>
    <col min="2566" max="2816" width="9.109375" style="382"/>
    <col min="2817" max="2817" width="9.109375" style="382" customWidth="1"/>
    <col min="2818" max="2818" width="13.6640625" style="382" customWidth="1"/>
    <col min="2819" max="2819" width="54" style="382" customWidth="1"/>
    <col min="2820" max="2820" width="9.109375" style="382"/>
    <col min="2821" max="2821" width="12.5546875" style="382" customWidth="1"/>
    <col min="2822" max="3072" width="9.109375" style="382"/>
    <col min="3073" max="3073" width="9.109375" style="382" customWidth="1"/>
    <col min="3074" max="3074" width="13.6640625" style="382" customWidth="1"/>
    <col min="3075" max="3075" width="54" style="382" customWidth="1"/>
    <col min="3076" max="3076" width="9.109375" style="382"/>
    <col min="3077" max="3077" width="12.5546875" style="382" customWidth="1"/>
    <col min="3078" max="3328" width="9.109375" style="382"/>
    <col min="3329" max="3329" width="9.109375" style="382" customWidth="1"/>
    <col min="3330" max="3330" width="13.6640625" style="382" customWidth="1"/>
    <col min="3331" max="3331" width="54" style="382" customWidth="1"/>
    <col min="3332" max="3332" width="9.109375" style="382"/>
    <col min="3333" max="3333" width="12.5546875" style="382" customWidth="1"/>
    <col min="3334" max="3584" width="9.109375" style="382"/>
    <col min="3585" max="3585" width="9.109375" style="382" customWidth="1"/>
    <col min="3586" max="3586" width="13.6640625" style="382" customWidth="1"/>
    <col min="3587" max="3587" width="54" style="382" customWidth="1"/>
    <col min="3588" max="3588" width="9.109375" style="382"/>
    <col min="3589" max="3589" width="12.5546875" style="382" customWidth="1"/>
    <col min="3590" max="3840" width="9.109375" style="382"/>
    <col min="3841" max="3841" width="9.109375" style="382" customWidth="1"/>
    <col min="3842" max="3842" width="13.6640625" style="382" customWidth="1"/>
    <col min="3843" max="3843" width="54" style="382" customWidth="1"/>
    <col min="3844" max="3844" width="9.109375" style="382"/>
    <col min="3845" max="3845" width="12.5546875" style="382" customWidth="1"/>
    <col min="3846" max="4096" width="9.109375" style="382"/>
    <col min="4097" max="4097" width="9.109375" style="382" customWidth="1"/>
    <col min="4098" max="4098" width="13.6640625" style="382" customWidth="1"/>
    <col min="4099" max="4099" width="54" style="382" customWidth="1"/>
    <col min="4100" max="4100" width="9.109375" style="382"/>
    <col min="4101" max="4101" width="12.5546875" style="382" customWidth="1"/>
    <col min="4102" max="4352" width="9.109375" style="382"/>
    <col min="4353" max="4353" width="9.109375" style="382" customWidth="1"/>
    <col min="4354" max="4354" width="13.6640625" style="382" customWidth="1"/>
    <col min="4355" max="4355" width="54" style="382" customWidth="1"/>
    <col min="4356" max="4356" width="9.109375" style="382"/>
    <col min="4357" max="4357" width="12.5546875" style="382" customWidth="1"/>
    <col min="4358" max="4608" width="9.109375" style="382"/>
    <col min="4609" max="4609" width="9.109375" style="382" customWidth="1"/>
    <col min="4610" max="4610" width="13.6640625" style="382" customWidth="1"/>
    <col min="4611" max="4611" width="54" style="382" customWidth="1"/>
    <col min="4612" max="4612" width="9.109375" style="382"/>
    <col min="4613" max="4613" width="12.5546875" style="382" customWidth="1"/>
    <col min="4614" max="4864" width="9.109375" style="382"/>
    <col min="4865" max="4865" width="9.109375" style="382" customWidth="1"/>
    <col min="4866" max="4866" width="13.6640625" style="382" customWidth="1"/>
    <col min="4867" max="4867" width="54" style="382" customWidth="1"/>
    <col min="4868" max="4868" width="9.109375" style="382"/>
    <col min="4869" max="4869" width="12.5546875" style="382" customWidth="1"/>
    <col min="4870" max="5120" width="9.109375" style="382"/>
    <col min="5121" max="5121" width="9.109375" style="382" customWidth="1"/>
    <col min="5122" max="5122" width="13.6640625" style="382" customWidth="1"/>
    <col min="5123" max="5123" width="54" style="382" customWidth="1"/>
    <col min="5124" max="5124" width="9.109375" style="382"/>
    <col min="5125" max="5125" width="12.5546875" style="382" customWidth="1"/>
    <col min="5126" max="5376" width="9.109375" style="382"/>
    <col min="5377" max="5377" width="9.109375" style="382" customWidth="1"/>
    <col min="5378" max="5378" width="13.6640625" style="382" customWidth="1"/>
    <col min="5379" max="5379" width="54" style="382" customWidth="1"/>
    <col min="5380" max="5380" width="9.109375" style="382"/>
    <col min="5381" max="5381" width="12.5546875" style="382" customWidth="1"/>
    <col min="5382" max="5632" width="9.109375" style="382"/>
    <col min="5633" max="5633" width="9.109375" style="382" customWidth="1"/>
    <col min="5634" max="5634" width="13.6640625" style="382" customWidth="1"/>
    <col min="5635" max="5635" width="54" style="382" customWidth="1"/>
    <col min="5636" max="5636" width="9.109375" style="382"/>
    <col min="5637" max="5637" width="12.5546875" style="382" customWidth="1"/>
    <col min="5638" max="5888" width="9.109375" style="382"/>
    <col min="5889" max="5889" width="9.109375" style="382" customWidth="1"/>
    <col min="5890" max="5890" width="13.6640625" style="382" customWidth="1"/>
    <col min="5891" max="5891" width="54" style="382" customWidth="1"/>
    <col min="5892" max="5892" width="9.109375" style="382"/>
    <col min="5893" max="5893" width="12.5546875" style="382" customWidth="1"/>
    <col min="5894" max="6144" width="9.109375" style="382"/>
    <col min="6145" max="6145" width="9.109375" style="382" customWidth="1"/>
    <col min="6146" max="6146" width="13.6640625" style="382" customWidth="1"/>
    <col min="6147" max="6147" width="54" style="382" customWidth="1"/>
    <col min="6148" max="6148" width="9.109375" style="382"/>
    <col min="6149" max="6149" width="12.5546875" style="382" customWidth="1"/>
    <col min="6150" max="6400" width="9.109375" style="382"/>
    <col min="6401" max="6401" width="9.109375" style="382" customWidth="1"/>
    <col min="6402" max="6402" width="13.6640625" style="382" customWidth="1"/>
    <col min="6403" max="6403" width="54" style="382" customWidth="1"/>
    <col min="6404" max="6404" width="9.109375" style="382"/>
    <col min="6405" max="6405" width="12.5546875" style="382" customWidth="1"/>
    <col min="6406" max="6656" width="9.109375" style="382"/>
    <col min="6657" max="6657" width="9.109375" style="382" customWidth="1"/>
    <col min="6658" max="6658" width="13.6640625" style="382" customWidth="1"/>
    <col min="6659" max="6659" width="54" style="382" customWidth="1"/>
    <col min="6660" max="6660" width="9.109375" style="382"/>
    <col min="6661" max="6661" width="12.5546875" style="382" customWidth="1"/>
    <col min="6662" max="6912" width="9.109375" style="382"/>
    <col min="6913" max="6913" width="9.109375" style="382" customWidth="1"/>
    <col min="6914" max="6914" width="13.6640625" style="382" customWidth="1"/>
    <col min="6915" max="6915" width="54" style="382" customWidth="1"/>
    <col min="6916" max="6916" width="9.109375" style="382"/>
    <col min="6917" max="6917" width="12.5546875" style="382" customWidth="1"/>
    <col min="6918" max="7168" width="9.109375" style="382"/>
    <col min="7169" max="7169" width="9.109375" style="382" customWidth="1"/>
    <col min="7170" max="7170" width="13.6640625" style="382" customWidth="1"/>
    <col min="7171" max="7171" width="54" style="382" customWidth="1"/>
    <col min="7172" max="7172" width="9.109375" style="382"/>
    <col min="7173" max="7173" width="12.5546875" style="382" customWidth="1"/>
    <col min="7174" max="7424" width="9.109375" style="382"/>
    <col min="7425" max="7425" width="9.109375" style="382" customWidth="1"/>
    <col min="7426" max="7426" width="13.6640625" style="382" customWidth="1"/>
    <col min="7427" max="7427" width="54" style="382" customWidth="1"/>
    <col min="7428" max="7428" width="9.109375" style="382"/>
    <col min="7429" max="7429" width="12.5546875" style="382" customWidth="1"/>
    <col min="7430" max="7680" width="9.109375" style="382"/>
    <col min="7681" max="7681" width="9.109375" style="382" customWidth="1"/>
    <col min="7682" max="7682" width="13.6640625" style="382" customWidth="1"/>
    <col min="7683" max="7683" width="54" style="382" customWidth="1"/>
    <col min="7684" max="7684" width="9.109375" style="382"/>
    <col min="7685" max="7685" width="12.5546875" style="382" customWidth="1"/>
    <col min="7686" max="7936" width="9.109375" style="382"/>
    <col min="7937" max="7937" width="9.109375" style="382" customWidth="1"/>
    <col min="7938" max="7938" width="13.6640625" style="382" customWidth="1"/>
    <col min="7939" max="7939" width="54" style="382" customWidth="1"/>
    <col min="7940" max="7940" width="9.109375" style="382"/>
    <col min="7941" max="7941" width="12.5546875" style="382" customWidth="1"/>
    <col min="7942" max="8192" width="9.109375" style="382"/>
    <col min="8193" max="8193" width="9.109375" style="382" customWidth="1"/>
    <col min="8194" max="8194" width="13.6640625" style="382" customWidth="1"/>
    <col min="8195" max="8195" width="54" style="382" customWidth="1"/>
    <col min="8196" max="8196" width="9.109375" style="382"/>
    <col min="8197" max="8197" width="12.5546875" style="382" customWidth="1"/>
    <col min="8198" max="8448" width="9.109375" style="382"/>
    <col min="8449" max="8449" width="9.109375" style="382" customWidth="1"/>
    <col min="8450" max="8450" width="13.6640625" style="382" customWidth="1"/>
    <col min="8451" max="8451" width="54" style="382" customWidth="1"/>
    <col min="8452" max="8452" width="9.109375" style="382"/>
    <col min="8453" max="8453" width="12.5546875" style="382" customWidth="1"/>
    <col min="8454" max="8704" width="9.109375" style="382"/>
    <col min="8705" max="8705" width="9.109375" style="382" customWidth="1"/>
    <col min="8706" max="8706" width="13.6640625" style="382" customWidth="1"/>
    <col min="8707" max="8707" width="54" style="382" customWidth="1"/>
    <col min="8708" max="8708" width="9.109375" style="382"/>
    <col min="8709" max="8709" width="12.5546875" style="382" customWidth="1"/>
    <col min="8710" max="8960" width="9.109375" style="382"/>
    <col min="8961" max="8961" width="9.109375" style="382" customWidth="1"/>
    <col min="8962" max="8962" width="13.6640625" style="382" customWidth="1"/>
    <col min="8963" max="8963" width="54" style="382" customWidth="1"/>
    <col min="8964" max="8964" width="9.109375" style="382"/>
    <col min="8965" max="8965" width="12.5546875" style="382" customWidth="1"/>
    <col min="8966" max="9216" width="9.109375" style="382"/>
    <col min="9217" max="9217" width="9.109375" style="382" customWidth="1"/>
    <col min="9218" max="9218" width="13.6640625" style="382" customWidth="1"/>
    <col min="9219" max="9219" width="54" style="382" customWidth="1"/>
    <col min="9220" max="9220" width="9.109375" style="382"/>
    <col min="9221" max="9221" width="12.5546875" style="382" customWidth="1"/>
    <col min="9222" max="9472" width="9.109375" style="382"/>
    <col min="9473" max="9473" width="9.109375" style="382" customWidth="1"/>
    <col min="9474" max="9474" width="13.6640625" style="382" customWidth="1"/>
    <col min="9475" max="9475" width="54" style="382" customWidth="1"/>
    <col min="9476" max="9476" width="9.109375" style="382"/>
    <col min="9477" max="9477" width="12.5546875" style="382" customWidth="1"/>
    <col min="9478" max="9728" width="9.109375" style="382"/>
    <col min="9729" max="9729" width="9.109375" style="382" customWidth="1"/>
    <col min="9730" max="9730" width="13.6640625" style="382" customWidth="1"/>
    <col min="9731" max="9731" width="54" style="382" customWidth="1"/>
    <col min="9732" max="9732" width="9.109375" style="382"/>
    <col min="9733" max="9733" width="12.5546875" style="382" customWidth="1"/>
    <col min="9734" max="9984" width="9.109375" style="382"/>
    <col min="9985" max="9985" width="9.109375" style="382" customWidth="1"/>
    <col min="9986" max="9986" width="13.6640625" style="382" customWidth="1"/>
    <col min="9987" max="9987" width="54" style="382" customWidth="1"/>
    <col min="9988" max="9988" width="9.109375" style="382"/>
    <col min="9989" max="9989" width="12.5546875" style="382" customWidth="1"/>
    <col min="9990" max="10240" width="9.109375" style="382"/>
    <col min="10241" max="10241" width="9.109375" style="382" customWidth="1"/>
    <col min="10242" max="10242" width="13.6640625" style="382" customWidth="1"/>
    <col min="10243" max="10243" width="54" style="382" customWidth="1"/>
    <col min="10244" max="10244" width="9.109375" style="382"/>
    <col min="10245" max="10245" width="12.5546875" style="382" customWidth="1"/>
    <col min="10246" max="10496" width="9.109375" style="382"/>
    <col min="10497" max="10497" width="9.109375" style="382" customWidth="1"/>
    <col min="10498" max="10498" width="13.6640625" style="382" customWidth="1"/>
    <col min="10499" max="10499" width="54" style="382" customWidth="1"/>
    <col min="10500" max="10500" width="9.109375" style="382"/>
    <col min="10501" max="10501" width="12.5546875" style="382" customWidth="1"/>
    <col min="10502" max="10752" width="9.109375" style="382"/>
    <col min="10753" max="10753" width="9.109375" style="382" customWidth="1"/>
    <col min="10754" max="10754" width="13.6640625" style="382" customWidth="1"/>
    <col min="10755" max="10755" width="54" style="382" customWidth="1"/>
    <col min="10756" max="10756" width="9.109375" style="382"/>
    <col min="10757" max="10757" width="12.5546875" style="382" customWidth="1"/>
    <col min="10758" max="11008" width="9.109375" style="382"/>
    <col min="11009" max="11009" width="9.109375" style="382" customWidth="1"/>
    <col min="11010" max="11010" width="13.6640625" style="382" customWidth="1"/>
    <col min="11011" max="11011" width="54" style="382" customWidth="1"/>
    <col min="11012" max="11012" width="9.109375" style="382"/>
    <col min="11013" max="11013" width="12.5546875" style="382" customWidth="1"/>
    <col min="11014" max="11264" width="9.109375" style="382"/>
    <col min="11265" max="11265" width="9.109375" style="382" customWidth="1"/>
    <col min="11266" max="11266" width="13.6640625" style="382" customWidth="1"/>
    <col min="11267" max="11267" width="54" style="382" customWidth="1"/>
    <col min="11268" max="11268" width="9.109375" style="382"/>
    <col min="11269" max="11269" width="12.5546875" style="382" customWidth="1"/>
    <col min="11270" max="11520" width="9.109375" style="382"/>
    <col min="11521" max="11521" width="9.109375" style="382" customWidth="1"/>
    <col min="11522" max="11522" width="13.6640625" style="382" customWidth="1"/>
    <col min="11523" max="11523" width="54" style="382" customWidth="1"/>
    <col min="11524" max="11524" width="9.109375" style="382"/>
    <col min="11525" max="11525" width="12.5546875" style="382" customWidth="1"/>
    <col min="11526" max="11776" width="9.109375" style="382"/>
    <col min="11777" max="11777" width="9.109375" style="382" customWidth="1"/>
    <col min="11778" max="11778" width="13.6640625" style="382" customWidth="1"/>
    <col min="11779" max="11779" width="54" style="382" customWidth="1"/>
    <col min="11780" max="11780" width="9.109375" style="382"/>
    <col min="11781" max="11781" width="12.5546875" style="382" customWidth="1"/>
    <col min="11782" max="12032" width="9.109375" style="382"/>
    <col min="12033" max="12033" width="9.109375" style="382" customWidth="1"/>
    <col min="12034" max="12034" width="13.6640625" style="382" customWidth="1"/>
    <col min="12035" max="12035" width="54" style="382" customWidth="1"/>
    <col min="12036" max="12036" width="9.109375" style="382"/>
    <col min="12037" max="12037" width="12.5546875" style="382" customWidth="1"/>
    <col min="12038" max="12288" width="9.109375" style="382"/>
    <col min="12289" max="12289" width="9.109375" style="382" customWidth="1"/>
    <col min="12290" max="12290" width="13.6640625" style="382" customWidth="1"/>
    <col min="12291" max="12291" width="54" style="382" customWidth="1"/>
    <col min="12292" max="12292" width="9.109375" style="382"/>
    <col min="12293" max="12293" width="12.5546875" style="382" customWidth="1"/>
    <col min="12294" max="12544" width="9.109375" style="382"/>
    <col min="12545" max="12545" width="9.109375" style="382" customWidth="1"/>
    <col min="12546" max="12546" width="13.6640625" style="382" customWidth="1"/>
    <col min="12547" max="12547" width="54" style="382" customWidth="1"/>
    <col min="12548" max="12548" width="9.109375" style="382"/>
    <col min="12549" max="12549" width="12.5546875" style="382" customWidth="1"/>
    <col min="12550" max="12800" width="9.109375" style="382"/>
    <col min="12801" max="12801" width="9.109375" style="382" customWidth="1"/>
    <col min="12802" max="12802" width="13.6640625" style="382" customWidth="1"/>
    <col min="12803" max="12803" width="54" style="382" customWidth="1"/>
    <col min="12804" max="12804" width="9.109375" style="382"/>
    <col min="12805" max="12805" width="12.5546875" style="382" customWidth="1"/>
    <col min="12806" max="13056" width="9.109375" style="382"/>
    <col min="13057" max="13057" width="9.109375" style="382" customWidth="1"/>
    <col min="13058" max="13058" width="13.6640625" style="382" customWidth="1"/>
    <col min="13059" max="13059" width="54" style="382" customWidth="1"/>
    <col min="13060" max="13060" width="9.109375" style="382"/>
    <col min="13061" max="13061" width="12.5546875" style="382" customWidth="1"/>
    <col min="13062" max="13312" width="9.109375" style="382"/>
    <col min="13313" max="13313" width="9.109375" style="382" customWidth="1"/>
    <col min="13314" max="13314" width="13.6640625" style="382" customWidth="1"/>
    <col min="13315" max="13315" width="54" style="382" customWidth="1"/>
    <col min="13316" max="13316" width="9.109375" style="382"/>
    <col min="13317" max="13317" width="12.5546875" style="382" customWidth="1"/>
    <col min="13318" max="13568" width="9.109375" style="382"/>
    <col min="13569" max="13569" width="9.109375" style="382" customWidth="1"/>
    <col min="13570" max="13570" width="13.6640625" style="382" customWidth="1"/>
    <col min="13571" max="13571" width="54" style="382" customWidth="1"/>
    <col min="13572" max="13572" width="9.109375" style="382"/>
    <col min="13573" max="13573" width="12.5546875" style="382" customWidth="1"/>
    <col min="13574" max="13824" width="9.109375" style="382"/>
    <col min="13825" max="13825" width="9.109375" style="382" customWidth="1"/>
    <col min="13826" max="13826" width="13.6640625" style="382" customWidth="1"/>
    <col min="13827" max="13827" width="54" style="382" customWidth="1"/>
    <col min="13828" max="13828" width="9.109375" style="382"/>
    <col min="13829" max="13829" width="12.5546875" style="382" customWidth="1"/>
    <col min="13830" max="14080" width="9.109375" style="382"/>
    <col min="14081" max="14081" width="9.109375" style="382" customWidth="1"/>
    <col min="14082" max="14082" width="13.6640625" style="382" customWidth="1"/>
    <col min="14083" max="14083" width="54" style="382" customWidth="1"/>
    <col min="14084" max="14084" width="9.109375" style="382"/>
    <col min="14085" max="14085" width="12.5546875" style="382" customWidth="1"/>
    <col min="14086" max="14336" width="9.109375" style="382"/>
    <col min="14337" max="14337" width="9.109375" style="382" customWidth="1"/>
    <col min="14338" max="14338" width="13.6640625" style="382" customWidth="1"/>
    <col min="14339" max="14339" width="54" style="382" customWidth="1"/>
    <col min="14340" max="14340" width="9.109375" style="382"/>
    <col min="14341" max="14341" width="12.5546875" style="382" customWidth="1"/>
    <col min="14342" max="14592" width="9.109375" style="382"/>
    <col min="14593" max="14593" width="9.109375" style="382" customWidth="1"/>
    <col min="14594" max="14594" width="13.6640625" style="382" customWidth="1"/>
    <col min="14595" max="14595" width="54" style="382" customWidth="1"/>
    <col min="14596" max="14596" width="9.109375" style="382"/>
    <col min="14597" max="14597" width="12.5546875" style="382" customWidth="1"/>
    <col min="14598" max="14848" width="9.109375" style="382"/>
    <col min="14849" max="14849" width="9.109375" style="382" customWidth="1"/>
    <col min="14850" max="14850" width="13.6640625" style="382" customWidth="1"/>
    <col min="14851" max="14851" width="54" style="382" customWidth="1"/>
    <col min="14852" max="14852" width="9.109375" style="382"/>
    <col min="14853" max="14853" width="12.5546875" style="382" customWidth="1"/>
    <col min="14854" max="15104" width="9.109375" style="382"/>
    <col min="15105" max="15105" width="9.109375" style="382" customWidth="1"/>
    <col min="15106" max="15106" width="13.6640625" style="382" customWidth="1"/>
    <col min="15107" max="15107" width="54" style="382" customWidth="1"/>
    <col min="15108" max="15108" width="9.109375" style="382"/>
    <col min="15109" max="15109" width="12.5546875" style="382" customWidth="1"/>
    <col min="15110" max="15360" width="9.109375" style="382"/>
    <col min="15361" max="15361" width="9.109375" style="382" customWidth="1"/>
    <col min="15362" max="15362" width="13.6640625" style="382" customWidth="1"/>
    <col min="15363" max="15363" width="54" style="382" customWidth="1"/>
    <col min="15364" max="15364" width="9.109375" style="382"/>
    <col min="15365" max="15365" width="12.5546875" style="382" customWidth="1"/>
    <col min="15366" max="15616" width="9.109375" style="382"/>
    <col min="15617" max="15617" width="9.109375" style="382" customWidth="1"/>
    <col min="15618" max="15618" width="13.6640625" style="382" customWidth="1"/>
    <col min="15619" max="15619" width="54" style="382" customWidth="1"/>
    <col min="15620" max="15620" width="9.109375" style="382"/>
    <col min="15621" max="15621" width="12.5546875" style="382" customWidth="1"/>
    <col min="15622" max="15872" width="9.109375" style="382"/>
    <col min="15873" max="15873" width="9.109375" style="382" customWidth="1"/>
    <col min="15874" max="15874" width="13.6640625" style="382" customWidth="1"/>
    <col min="15875" max="15875" width="54" style="382" customWidth="1"/>
    <col min="15876" max="15876" width="9.109375" style="382"/>
    <col min="15877" max="15877" width="12.5546875" style="382" customWidth="1"/>
    <col min="15878" max="16128" width="9.109375" style="382"/>
    <col min="16129" max="16129" width="9.109375" style="382" customWidth="1"/>
    <col min="16130" max="16130" width="13.6640625" style="382" customWidth="1"/>
    <col min="16131" max="16131" width="54" style="382" customWidth="1"/>
    <col min="16132" max="16132" width="9.109375" style="382"/>
    <col min="16133" max="16133" width="12.5546875" style="382" customWidth="1"/>
    <col min="16134" max="16384" width="9.109375" style="382"/>
  </cols>
  <sheetData>
    <row r="1" spans="1:7">
      <c r="A1" s="419"/>
      <c r="B1" s="419"/>
      <c r="C1" s="419"/>
      <c r="D1" s="419"/>
      <c r="E1" s="419"/>
      <c r="F1" s="419"/>
      <c r="G1" s="419"/>
    </row>
    <row r="2" spans="1:7">
      <c r="A2" s="419"/>
      <c r="B2" s="419"/>
      <c r="C2" s="419"/>
      <c r="D2" s="419"/>
      <c r="E2" s="419"/>
      <c r="F2" s="419"/>
      <c r="G2" s="419"/>
    </row>
    <row r="3" spans="1:7">
      <c r="A3" s="419" t="s">
        <v>638</v>
      </c>
      <c r="B3" s="419"/>
      <c r="C3" s="420" t="s">
        <v>530</v>
      </c>
      <c r="D3" s="421">
        <v>0.94769999999999999</v>
      </c>
      <c r="E3" s="419"/>
      <c r="F3" s="419"/>
      <c r="G3" s="419"/>
    </row>
    <row r="4" spans="1:7">
      <c r="A4" s="419"/>
      <c r="B4" s="419"/>
      <c r="C4" s="419"/>
      <c r="D4" s="419"/>
      <c r="E4" s="419"/>
      <c r="F4" s="419"/>
      <c r="G4" s="419"/>
    </row>
    <row r="5" spans="1:7" ht="13.8" thickBot="1">
      <c r="A5" s="419"/>
      <c r="B5" s="419"/>
      <c r="C5" s="419"/>
      <c r="D5" s="419"/>
      <c r="E5" s="419"/>
      <c r="F5" s="419"/>
      <c r="G5" s="419"/>
    </row>
    <row r="6" spans="1:7" ht="14.4" thickBot="1">
      <c r="A6" s="750" t="s">
        <v>531</v>
      </c>
      <c r="B6" s="751"/>
      <c r="C6" s="383" t="s">
        <v>532</v>
      </c>
      <c r="D6" s="384" t="s">
        <v>533</v>
      </c>
      <c r="E6" s="385" t="s">
        <v>534</v>
      </c>
      <c r="F6" s="385" t="s">
        <v>535</v>
      </c>
      <c r="G6" s="386" t="s">
        <v>536</v>
      </c>
    </row>
    <row r="7" spans="1:7" ht="16.2" thickBot="1">
      <c r="A7" s="752" t="str">
        <f>'[1]Planilha Orçamentária'!A200</f>
        <v>5.1</v>
      </c>
      <c r="B7" s="753"/>
      <c r="C7" s="387" t="s">
        <v>96</v>
      </c>
      <c r="D7" s="388" t="s">
        <v>101</v>
      </c>
      <c r="E7" s="389">
        <f>C15</f>
        <v>60.6</v>
      </c>
      <c r="F7" s="389">
        <f>C14+E14</f>
        <v>1134.8468820000003</v>
      </c>
      <c r="G7" s="390">
        <f>E7+F7</f>
        <v>1195.4468820000002</v>
      </c>
    </row>
    <row r="8" spans="1:7" ht="14.4" thickBot="1">
      <c r="A8" s="391" t="s">
        <v>537</v>
      </c>
      <c r="B8" s="392"/>
      <c r="C8" s="393" t="s">
        <v>532</v>
      </c>
      <c r="D8" s="393" t="s">
        <v>533</v>
      </c>
      <c r="E8" s="393" t="s">
        <v>538</v>
      </c>
      <c r="F8" s="393" t="s">
        <v>539</v>
      </c>
      <c r="G8" s="394" t="s">
        <v>540</v>
      </c>
    </row>
    <row r="9" spans="1:7" ht="13.8">
      <c r="A9" s="395" t="s">
        <v>550</v>
      </c>
      <c r="B9" s="396" t="s">
        <v>6</v>
      </c>
      <c r="C9" s="397" t="s">
        <v>549</v>
      </c>
      <c r="D9" s="398" t="s">
        <v>362</v>
      </c>
      <c r="E9" s="399">
        <v>6</v>
      </c>
      <c r="F9" s="399">
        <v>66.33</v>
      </c>
      <c r="G9" s="400">
        <f>E9*F9</f>
        <v>397.98</v>
      </c>
    </row>
    <row r="10" spans="1:7" ht="13.8">
      <c r="A10" s="395" t="s">
        <v>552</v>
      </c>
      <c r="B10" s="396" t="s">
        <v>6</v>
      </c>
      <c r="C10" s="397" t="s">
        <v>551</v>
      </c>
      <c r="D10" s="398" t="s">
        <v>362</v>
      </c>
      <c r="E10" s="399">
        <v>4</v>
      </c>
      <c r="F10" s="399">
        <v>12.98</v>
      </c>
      <c r="G10" s="400">
        <f>E10*F10</f>
        <v>51.92</v>
      </c>
    </row>
    <row r="11" spans="1:7" ht="13.8">
      <c r="A11" s="401" t="s">
        <v>555</v>
      </c>
      <c r="B11" s="402" t="s">
        <v>6</v>
      </c>
      <c r="C11" s="397" t="s">
        <v>541</v>
      </c>
      <c r="D11" s="403" t="s">
        <v>101</v>
      </c>
      <c r="E11" s="404">
        <v>10</v>
      </c>
      <c r="F11" s="405">
        <v>1.56</v>
      </c>
      <c r="G11" s="400">
        <f>E11*F11</f>
        <v>15.600000000000001</v>
      </c>
    </row>
    <row r="12" spans="1:7" ht="15" customHeight="1">
      <c r="A12" s="401" t="s">
        <v>624</v>
      </c>
      <c r="B12" s="402" t="s">
        <v>9</v>
      </c>
      <c r="C12" s="406" t="s">
        <v>542</v>
      </c>
      <c r="D12" s="403" t="s">
        <v>101</v>
      </c>
      <c r="E12" s="404">
        <v>5</v>
      </c>
      <c r="F12" s="404">
        <v>9</v>
      </c>
      <c r="G12" s="400">
        <f>E12*F12</f>
        <v>45</v>
      </c>
    </row>
    <row r="13" spans="1:7" ht="13.8">
      <c r="A13" s="401" t="s">
        <v>554</v>
      </c>
      <c r="B13" s="402" t="s">
        <v>6</v>
      </c>
      <c r="C13" s="406" t="s">
        <v>553</v>
      </c>
      <c r="D13" s="403" t="s">
        <v>362</v>
      </c>
      <c r="E13" s="404">
        <v>2</v>
      </c>
      <c r="F13" s="404">
        <v>66.38</v>
      </c>
      <c r="G13" s="400">
        <f>E13*F13</f>
        <v>132.76</v>
      </c>
    </row>
    <row r="14" spans="1:7" ht="20.25" customHeight="1">
      <c r="A14" s="407" t="s">
        <v>543</v>
      </c>
      <c r="B14" s="408"/>
      <c r="C14" s="409">
        <f>G9+G10+G13</f>
        <v>582.66000000000008</v>
      </c>
      <c r="D14" s="410" t="s">
        <v>544</v>
      </c>
      <c r="E14" s="411">
        <f>C14*D3</f>
        <v>552.18688200000008</v>
      </c>
      <c r="F14" s="410" t="s">
        <v>545</v>
      </c>
      <c r="G14" s="412">
        <f>C14+E14</f>
        <v>1134.8468820000003</v>
      </c>
    </row>
    <row r="15" spans="1:7" ht="20.25" customHeight="1" thickBot="1">
      <c r="A15" s="413" t="s">
        <v>546</v>
      </c>
      <c r="B15" s="414"/>
      <c r="C15" s="415">
        <f>G11+G12</f>
        <v>60.6</v>
      </c>
      <c r="D15" s="416" t="s">
        <v>547</v>
      </c>
      <c r="E15" s="415">
        <v>0</v>
      </c>
      <c r="F15" s="416" t="s">
        <v>548</v>
      </c>
      <c r="G15" s="417">
        <f>C15+E15</f>
        <v>60.6</v>
      </c>
    </row>
    <row r="16" spans="1:7" ht="14.4" thickBot="1">
      <c r="A16" s="754" t="s">
        <v>548</v>
      </c>
      <c r="B16" s="755"/>
      <c r="C16" s="755"/>
      <c r="D16" s="755"/>
      <c r="E16" s="755"/>
      <c r="F16" s="756"/>
      <c r="G16" s="418">
        <f>G14+G15</f>
        <v>1195.4468820000002</v>
      </c>
    </row>
  </sheetData>
  <mergeCells count="3">
    <mergeCell ref="A6:B6"/>
    <mergeCell ref="A7:B7"/>
    <mergeCell ref="A16:F16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7"/>
  <sheetViews>
    <sheetView topLeftCell="A37" workbookViewId="0">
      <selection activeCell="N120" sqref="N120"/>
    </sheetView>
  </sheetViews>
  <sheetFormatPr defaultColWidth="9.109375"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9.109375" style="3"/>
    <col min="11" max="11" width="8.5546875" style="2" customWidth="1"/>
    <col min="12" max="12" width="25.5546875" style="2" customWidth="1"/>
    <col min="13" max="17" width="9.109375" style="2"/>
    <col min="18" max="16384" width="9.109375" style="1"/>
  </cols>
  <sheetData>
    <row r="1" spans="1:17" ht="37.200000000000003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74</v>
      </c>
      <c r="B4" s="149"/>
      <c r="C4" s="148"/>
      <c r="D4" s="147"/>
      <c r="F4" s="151"/>
      <c r="G4" s="145"/>
      <c r="H4" s="144"/>
    </row>
    <row r="5" spans="1:17">
      <c r="A5" s="150" t="s">
        <v>73</v>
      </c>
      <c r="B5" s="149"/>
      <c r="C5" s="148"/>
      <c r="D5" s="147"/>
      <c r="F5" s="151"/>
      <c r="G5" s="145"/>
      <c r="H5" s="144"/>
    </row>
    <row r="6" spans="1:17">
      <c r="A6" s="150" t="s">
        <v>72</v>
      </c>
      <c r="B6" s="149"/>
      <c r="C6" s="148"/>
      <c r="D6" s="147"/>
      <c r="F6" s="146"/>
      <c r="G6" s="145"/>
      <c r="H6" s="144"/>
    </row>
    <row r="7" spans="1:17">
      <c r="A7" s="150"/>
      <c r="B7" s="149"/>
      <c r="C7" s="148"/>
      <c r="D7" s="147"/>
      <c r="F7" s="146"/>
      <c r="G7" s="145"/>
      <c r="H7" s="144"/>
    </row>
    <row r="8" spans="1:17" ht="18">
      <c r="A8" s="772" t="s">
        <v>71</v>
      </c>
      <c r="B8" s="772"/>
      <c r="C8" s="772"/>
      <c r="D8" s="772"/>
      <c r="E8" s="772"/>
      <c r="F8" s="772"/>
      <c r="G8" s="772"/>
      <c r="H8" s="772"/>
    </row>
    <row r="9" spans="1:17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7.6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327.85</v>
      </c>
      <c r="H12" s="97">
        <f>SUM(F12:F12)*G12</f>
        <v>1967.1000000000001</v>
      </c>
      <c r="I12" s="4"/>
      <c r="J12" s="3"/>
    </row>
    <row r="13" spans="1:17" s="2" customFormat="1" ht="27.6">
      <c r="A13" s="96" t="s">
        <v>81</v>
      </c>
      <c r="B13" s="96" t="s">
        <v>82</v>
      </c>
      <c r="C13" s="95" t="s">
        <v>14</v>
      </c>
      <c r="D13" s="127" t="s">
        <v>83</v>
      </c>
      <c r="E13" s="99" t="s">
        <v>80</v>
      </c>
      <c r="F13" s="92">
        <v>6</v>
      </c>
      <c r="G13" s="91">
        <v>319.27999999999997</v>
      </c>
      <c r="H13" s="97">
        <f>SUM(F13:F13)*G13</f>
        <v>1915.6799999999998</v>
      </c>
      <c r="I13" s="128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3882.7799999999997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2" customFormat="1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v>0.5</v>
      </c>
      <c r="G17" s="91">
        <v>229.85</v>
      </c>
      <c r="H17" s="97">
        <f>SUM(F17:F17)*G17</f>
        <v>114.925</v>
      </c>
      <c r="I17" s="128"/>
      <c r="J17" s="3"/>
    </row>
    <row r="18" spans="1:10" s="4" customFormat="1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0.5</v>
      </c>
      <c r="G18" s="91">
        <v>88.21</v>
      </c>
      <c r="H18" s="97">
        <f>SUM(F18:F18)*G18</f>
        <v>44.104999999999997</v>
      </c>
      <c r="J18" s="3"/>
    </row>
    <row r="19" spans="1:10" s="4" customFormat="1" ht="27.6">
      <c r="A19" s="96" t="s">
        <v>59</v>
      </c>
      <c r="B19" s="96" t="s">
        <v>89</v>
      </c>
      <c r="C19" s="95" t="s">
        <v>14</v>
      </c>
      <c r="D19" s="127" t="s">
        <v>90</v>
      </c>
      <c r="E19" s="99" t="s">
        <v>86</v>
      </c>
      <c r="F19" s="92">
        <f>(F17+F18)*1.15</f>
        <v>1.1499999999999999</v>
      </c>
      <c r="G19" s="91">
        <v>25.96</v>
      </c>
      <c r="H19" s="97">
        <f>SUM(F19:F19)*G19</f>
        <v>29.853999999999999</v>
      </c>
      <c r="J19" s="3"/>
    </row>
    <row r="20" spans="1:10" s="4" customFormat="1" ht="27.6">
      <c r="A20" s="96" t="s">
        <v>58</v>
      </c>
      <c r="B20" s="96">
        <v>72881</v>
      </c>
      <c r="C20" s="95" t="s">
        <v>14</v>
      </c>
      <c r="D20" s="127" t="s">
        <v>91</v>
      </c>
      <c r="E20" s="99" t="s">
        <v>92</v>
      </c>
      <c r="F20" s="92">
        <f>F19*22</f>
        <v>25.299999999999997</v>
      </c>
      <c r="G20" s="91">
        <v>1.1599999999999999</v>
      </c>
      <c r="H20" s="97">
        <f>SUM(F20:F20)*G20</f>
        <v>29.347999999999995</v>
      </c>
      <c r="J20" s="3"/>
    </row>
    <row r="21" spans="1:10" s="4" customFormat="1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SUM(H17:H20)</f>
        <v>218.232</v>
      </c>
      <c r="J21" s="3"/>
    </row>
    <row r="22" spans="1:10" s="4" customFormat="1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>
      <c r="A23" s="106">
        <v>3</v>
      </c>
      <c r="B23" s="96"/>
      <c r="C23" s="105"/>
      <c r="D23" s="126" t="s">
        <v>93</v>
      </c>
      <c r="E23" s="103"/>
      <c r="F23" s="125"/>
      <c r="G23" s="101"/>
      <c r="H23" s="90"/>
      <c r="J23" s="87"/>
    </row>
    <row r="24" spans="1:10" s="114" customFormat="1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>
      <c r="A25" s="95" t="s">
        <v>56</v>
      </c>
      <c r="B25" s="96"/>
      <c r="C25" s="95" t="s">
        <v>95</v>
      </c>
      <c r="D25" s="100" t="s">
        <v>96</v>
      </c>
      <c r="E25" s="99" t="s">
        <v>66</v>
      </c>
      <c r="F25" s="98">
        <v>1</v>
      </c>
      <c r="G25" s="91">
        <v>3753.35385</v>
      </c>
      <c r="H25" s="97">
        <f>SUM(F25:F25)*G25</f>
        <v>3753.35385</v>
      </c>
      <c r="I25" s="4"/>
      <c r="J25" s="115"/>
    </row>
    <row r="26" spans="1:10" s="114" customFormat="1">
      <c r="A26" s="121" t="s">
        <v>55</v>
      </c>
      <c r="B26" s="123"/>
      <c r="C26" s="121"/>
      <c r="D26" s="120" t="s">
        <v>97</v>
      </c>
      <c r="E26" s="119" t="s">
        <v>54</v>
      </c>
      <c r="F26" s="118"/>
      <c r="G26" s="117"/>
      <c r="H26" s="116"/>
      <c r="J26" s="115"/>
    </row>
    <row r="27" spans="1:10" s="114" customFormat="1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1</v>
      </c>
      <c r="G27" s="91">
        <v>1657.24</v>
      </c>
      <c r="H27" s="97">
        <f>SUM(F27:F27)*G27</f>
        <v>1657.24</v>
      </c>
      <c r="I27" s="4"/>
      <c r="J27" s="115"/>
    </row>
    <row r="28" spans="1:10" s="114" customFormat="1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1</v>
      </c>
      <c r="G28" s="91">
        <v>68.12</v>
      </c>
      <c r="H28" s="97">
        <f>SUM(F28:F28)*G28</f>
        <v>68.12</v>
      </c>
      <c r="I28" s="4"/>
      <c r="J28" s="115"/>
    </row>
    <row r="29" spans="1:10" s="114" customFormat="1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100.12</v>
      </c>
      <c r="G30" s="91">
        <v>123.19</v>
      </c>
      <c r="H30" s="97">
        <f>SUM(F30:F30)*G30</f>
        <v>12333.782800000001</v>
      </c>
      <c r="I30" s="114"/>
      <c r="J30" s="3"/>
    </row>
    <row r="31" spans="1:10" s="4" customFormat="1" ht="33" customHeight="1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7</v>
      </c>
      <c r="G31" s="91">
        <v>32.61</v>
      </c>
      <c r="H31" s="97">
        <f>SUM(F31:F31)*G31</f>
        <v>228.26999999999998</v>
      </c>
      <c r="I31" s="114"/>
      <c r="J31" s="3"/>
    </row>
    <row r="32" spans="1:10" s="4" customFormat="1">
      <c r="A32" s="95" t="s">
        <v>48</v>
      </c>
      <c r="B32" s="96" t="s">
        <v>105</v>
      </c>
      <c r="C32" s="95" t="s">
        <v>12</v>
      </c>
      <c r="D32" s="100" t="s">
        <v>106</v>
      </c>
      <c r="E32" s="99" t="s">
        <v>66</v>
      </c>
      <c r="F32" s="98">
        <v>1</v>
      </c>
      <c r="G32" s="91">
        <v>578.71</v>
      </c>
      <c r="H32" s="97">
        <f>SUM(F32:F32)*G32</f>
        <v>578.71</v>
      </c>
      <c r="J32" s="3"/>
    </row>
    <row r="33" spans="1:10" s="4" customFormat="1">
      <c r="A33" s="95" t="s">
        <v>47</v>
      </c>
      <c r="B33" s="96">
        <v>470514</v>
      </c>
      <c r="C33" s="95" t="s">
        <v>6</v>
      </c>
      <c r="D33" s="100" t="s">
        <v>107</v>
      </c>
      <c r="E33" s="99" t="s">
        <v>101</v>
      </c>
      <c r="F33" s="98">
        <v>1</v>
      </c>
      <c r="G33" s="91">
        <v>190.57</v>
      </c>
      <c r="H33" s="97">
        <f>SUM(F33:F33)*G33</f>
        <v>190.57</v>
      </c>
      <c r="J33" s="3"/>
    </row>
    <row r="34" spans="1:10" s="4" customFormat="1">
      <c r="A34" s="95" t="s">
        <v>46</v>
      </c>
      <c r="B34" s="96" t="s">
        <v>108</v>
      </c>
      <c r="C34" s="95" t="s">
        <v>6</v>
      </c>
      <c r="D34" s="100" t="s">
        <v>109</v>
      </c>
      <c r="E34" s="99" t="s">
        <v>101</v>
      </c>
      <c r="F34" s="98">
        <v>2</v>
      </c>
      <c r="G34" s="91">
        <v>245.8</v>
      </c>
      <c r="H34" s="97">
        <f>SUM(F34:F34)*G34</f>
        <v>491.6</v>
      </c>
      <c r="J34" s="3"/>
    </row>
    <row r="35" spans="1:10" s="114" customFormat="1">
      <c r="A35" s="121" t="s">
        <v>45</v>
      </c>
      <c r="B35" s="96"/>
      <c r="C35" s="121"/>
      <c r="D35" s="120" t="s">
        <v>110</v>
      </c>
      <c r="E35" s="119"/>
      <c r="F35" s="118"/>
      <c r="G35" s="117"/>
      <c r="H35" s="116"/>
      <c r="J35" s="115"/>
    </row>
    <row r="36" spans="1:10" s="4" customFormat="1">
      <c r="A36" s="95" t="s">
        <v>44</v>
      </c>
      <c r="B36" s="96">
        <v>500106</v>
      </c>
      <c r="C36" s="95" t="s">
        <v>6</v>
      </c>
      <c r="D36" s="100" t="s">
        <v>111</v>
      </c>
      <c r="E36" s="99" t="s">
        <v>66</v>
      </c>
      <c r="F36" s="98">
        <v>3</v>
      </c>
      <c r="G36" s="91">
        <v>318.66000000000003</v>
      </c>
      <c r="H36" s="97">
        <f t="shared" ref="H36:H41" si="0">SUM(F36:F36)*G36</f>
        <v>955.98</v>
      </c>
      <c r="J36" s="3"/>
    </row>
    <row r="37" spans="1:10" s="114" customFormat="1">
      <c r="A37" s="95" t="s">
        <v>43</v>
      </c>
      <c r="B37" s="96">
        <v>500118</v>
      </c>
      <c r="C37" s="95" t="s">
        <v>6</v>
      </c>
      <c r="D37" s="100" t="s">
        <v>112</v>
      </c>
      <c r="E37" s="99" t="s">
        <v>66</v>
      </c>
      <c r="F37" s="98">
        <v>3</v>
      </c>
      <c r="G37" s="91">
        <v>961.32</v>
      </c>
      <c r="H37" s="97">
        <f t="shared" si="0"/>
        <v>2883.96</v>
      </c>
      <c r="I37" s="4"/>
      <c r="J37" s="115"/>
    </row>
    <row r="38" spans="1:10" s="114" customFormat="1">
      <c r="A38" s="95" t="s">
        <v>42</v>
      </c>
      <c r="B38" s="96">
        <v>500517</v>
      </c>
      <c r="C38" s="95" t="s">
        <v>6</v>
      </c>
      <c r="D38" s="100" t="s">
        <v>113</v>
      </c>
      <c r="E38" s="99" t="s">
        <v>66</v>
      </c>
      <c r="F38" s="98">
        <v>3</v>
      </c>
      <c r="G38" s="91">
        <v>46.79</v>
      </c>
      <c r="H38" s="97">
        <f t="shared" si="0"/>
        <v>140.37</v>
      </c>
      <c r="I38" s="4"/>
      <c r="J38" s="115"/>
    </row>
    <row r="39" spans="1:10" s="4" customFormat="1">
      <c r="A39" s="95" t="s">
        <v>41</v>
      </c>
      <c r="B39" s="96" t="s">
        <v>114</v>
      </c>
      <c r="C39" s="95" t="s">
        <v>6</v>
      </c>
      <c r="D39" s="100" t="s">
        <v>115</v>
      </c>
      <c r="E39" s="99" t="s">
        <v>95</v>
      </c>
      <c r="F39" s="98">
        <v>90</v>
      </c>
      <c r="G39" s="91">
        <v>24.59</v>
      </c>
      <c r="H39" s="97">
        <f t="shared" si="0"/>
        <v>2213.1</v>
      </c>
      <c r="J39" s="3"/>
    </row>
    <row r="40" spans="1:10" s="4" customFormat="1">
      <c r="A40" s="95" t="s">
        <v>40</v>
      </c>
      <c r="B40" s="96" t="s">
        <v>116</v>
      </c>
      <c r="C40" s="95" t="s">
        <v>6</v>
      </c>
      <c r="D40" s="100" t="s">
        <v>117</v>
      </c>
      <c r="E40" s="99" t="s">
        <v>101</v>
      </c>
      <c r="F40" s="98">
        <v>3</v>
      </c>
      <c r="G40" s="91">
        <v>134.59</v>
      </c>
      <c r="H40" s="97">
        <f t="shared" si="0"/>
        <v>403.77</v>
      </c>
      <c r="J40" s="3"/>
    </row>
    <row r="41" spans="1:10" s="4" customFormat="1">
      <c r="A41" s="95" t="s">
        <v>39</v>
      </c>
      <c r="B41" s="96" t="s">
        <v>118</v>
      </c>
      <c r="C41" s="95" t="s">
        <v>6</v>
      </c>
      <c r="D41" s="100" t="s">
        <v>119</v>
      </c>
      <c r="E41" s="99" t="s">
        <v>101</v>
      </c>
      <c r="F41" s="98">
        <v>3</v>
      </c>
      <c r="G41" s="91">
        <v>11.65</v>
      </c>
      <c r="H41" s="97">
        <f t="shared" si="0"/>
        <v>34.950000000000003</v>
      </c>
      <c r="J41" s="3"/>
    </row>
    <row r="42" spans="1:10" s="122" customFormat="1">
      <c r="A42" s="121" t="s">
        <v>38</v>
      </c>
      <c r="B42" s="96"/>
      <c r="C42" s="121"/>
      <c r="D42" s="120" t="s">
        <v>120</v>
      </c>
      <c r="E42" s="119"/>
      <c r="F42" s="118"/>
      <c r="G42" s="117"/>
      <c r="H42" s="116"/>
      <c r="I42" s="114"/>
      <c r="J42" s="115"/>
    </row>
    <row r="43" spans="1:10" s="4" customFormat="1">
      <c r="A43" s="95" t="s">
        <v>37</v>
      </c>
      <c r="B43" s="96">
        <v>501010</v>
      </c>
      <c r="C43" s="95" t="s">
        <v>6</v>
      </c>
      <c r="D43" s="100" t="s">
        <v>121</v>
      </c>
      <c r="E43" s="99" t="s">
        <v>66</v>
      </c>
      <c r="F43" s="98">
        <v>3</v>
      </c>
      <c r="G43" s="91">
        <v>110.53</v>
      </c>
      <c r="H43" s="97">
        <f>SUM(F43:F43)*G43</f>
        <v>331.59000000000003</v>
      </c>
      <c r="J43" s="3"/>
    </row>
    <row r="44" spans="1:10" s="4" customFormat="1">
      <c r="A44" s="95" t="s">
        <v>36</v>
      </c>
      <c r="B44" s="96">
        <v>501008</v>
      </c>
      <c r="C44" s="95" t="s">
        <v>6</v>
      </c>
      <c r="D44" s="100" t="s">
        <v>122</v>
      </c>
      <c r="E44" s="99" t="s">
        <v>66</v>
      </c>
      <c r="F44" s="98">
        <v>3</v>
      </c>
      <c r="G44" s="91">
        <v>175.05</v>
      </c>
      <c r="H44" s="97">
        <f>SUM(F44:F44)*G44</f>
        <v>525.15000000000009</v>
      </c>
      <c r="J44" s="3"/>
    </row>
    <row r="45" spans="1:10" s="4" customFormat="1">
      <c r="A45" s="95" t="s">
        <v>35</v>
      </c>
      <c r="B45" s="96">
        <v>501014</v>
      </c>
      <c r="C45" s="95" t="s">
        <v>6</v>
      </c>
      <c r="D45" s="100" t="s">
        <v>123</v>
      </c>
      <c r="E45" s="99" t="s">
        <v>66</v>
      </c>
      <c r="F45" s="98">
        <v>1</v>
      </c>
      <c r="G45" s="91">
        <v>356.82</v>
      </c>
      <c r="H45" s="97">
        <f>SUM(F45:F45)*G45</f>
        <v>356.82</v>
      </c>
      <c r="J45" s="3"/>
    </row>
    <row r="46" spans="1:10" s="122" customFormat="1">
      <c r="A46" s="121" t="s">
        <v>34</v>
      </c>
      <c r="B46" s="96"/>
      <c r="C46" s="121"/>
      <c r="D46" s="120" t="s">
        <v>124</v>
      </c>
      <c r="E46" s="119"/>
      <c r="F46" s="118"/>
      <c r="G46" s="117"/>
      <c r="H46" s="116"/>
      <c r="I46" s="114"/>
      <c r="J46" s="115"/>
    </row>
    <row r="47" spans="1:10" s="4" customFormat="1" ht="27.6">
      <c r="A47" s="95" t="s">
        <v>33</v>
      </c>
      <c r="B47" s="96" t="s">
        <v>125</v>
      </c>
      <c r="C47" s="95" t="s">
        <v>6</v>
      </c>
      <c r="D47" s="100" t="s">
        <v>126</v>
      </c>
      <c r="E47" s="99" t="s">
        <v>101</v>
      </c>
      <c r="F47" s="98">
        <v>24</v>
      </c>
      <c r="G47" s="91">
        <v>88.35</v>
      </c>
      <c r="H47" s="97">
        <f>SUM(F47:F47)*G47</f>
        <v>2120.3999999999996</v>
      </c>
      <c r="J47" s="3"/>
    </row>
    <row r="48" spans="1:10" s="4" customFormat="1" ht="27.6">
      <c r="A48" s="95" t="s">
        <v>32</v>
      </c>
      <c r="B48" s="96">
        <v>500527</v>
      </c>
      <c r="C48" s="95" t="s">
        <v>6</v>
      </c>
      <c r="D48" s="100" t="s">
        <v>127</v>
      </c>
      <c r="E48" s="99" t="s">
        <v>66</v>
      </c>
      <c r="F48" s="98">
        <v>1</v>
      </c>
      <c r="G48" s="91">
        <v>555.84</v>
      </c>
      <c r="H48" s="97">
        <f>SUM(F48:F48)*G48</f>
        <v>555.84</v>
      </c>
      <c r="J48" s="3"/>
    </row>
    <row r="49" spans="1:10" s="4" customFormat="1">
      <c r="A49" s="95" t="s">
        <v>31</v>
      </c>
      <c r="B49" s="96">
        <v>500540</v>
      </c>
      <c r="C49" s="95" t="s">
        <v>6</v>
      </c>
      <c r="D49" s="100" t="s">
        <v>128</v>
      </c>
      <c r="E49" s="99" t="s">
        <v>66</v>
      </c>
      <c r="F49" s="98">
        <v>3</v>
      </c>
      <c r="G49" s="91">
        <v>104.91</v>
      </c>
      <c r="H49" s="97">
        <f>SUM(F49:F49)*G49</f>
        <v>314.73</v>
      </c>
      <c r="J49" s="3"/>
    </row>
    <row r="50" spans="1:10" s="114" customFormat="1">
      <c r="A50" s="121" t="s">
        <v>30</v>
      </c>
      <c r="B50" s="96"/>
      <c r="C50" s="121"/>
      <c r="D50" s="120" t="s">
        <v>129</v>
      </c>
      <c r="E50" s="119"/>
      <c r="F50" s="118"/>
      <c r="G50" s="117"/>
      <c r="H50" s="116"/>
      <c r="J50" s="115"/>
    </row>
    <row r="51" spans="1:10" s="4" customFormat="1">
      <c r="A51" s="95" t="s">
        <v>29</v>
      </c>
      <c r="B51" s="96" t="s">
        <v>130</v>
      </c>
      <c r="C51" s="95" t="s">
        <v>6</v>
      </c>
      <c r="D51" s="100" t="s">
        <v>131</v>
      </c>
      <c r="E51" s="99" t="s">
        <v>95</v>
      </c>
      <c r="F51" s="98">
        <v>100</v>
      </c>
      <c r="G51" s="91">
        <v>5.15</v>
      </c>
      <c r="H51" s="97">
        <f>SUM(F51:F51)*G51</f>
        <v>515</v>
      </c>
      <c r="J51" s="3"/>
    </row>
    <row r="52" spans="1:10" s="4" customFormat="1">
      <c r="A52" s="95" t="s">
        <v>28</v>
      </c>
      <c r="B52" s="96" t="s">
        <v>132</v>
      </c>
      <c r="C52" s="95" t="s">
        <v>6</v>
      </c>
      <c r="D52" s="100" t="s">
        <v>133</v>
      </c>
      <c r="E52" s="99" t="s">
        <v>95</v>
      </c>
      <c r="F52" s="98">
        <v>80</v>
      </c>
      <c r="G52" s="91">
        <v>3.04</v>
      </c>
      <c r="H52" s="97">
        <f>SUM(F52:F52)*G52</f>
        <v>243.2</v>
      </c>
      <c r="J52" s="3"/>
    </row>
    <row r="53" spans="1:10" s="4" customFormat="1">
      <c r="A53" s="95" t="s">
        <v>27</v>
      </c>
      <c r="B53" s="96" t="s">
        <v>134</v>
      </c>
      <c r="C53" s="95" t="s">
        <v>6</v>
      </c>
      <c r="D53" s="100" t="s">
        <v>135</v>
      </c>
      <c r="E53" s="99" t="s">
        <v>95</v>
      </c>
      <c r="F53" s="98">
        <v>60</v>
      </c>
      <c r="G53" s="91">
        <v>2.13</v>
      </c>
      <c r="H53" s="97">
        <f>SUM(F53:F53)*G53</f>
        <v>127.8</v>
      </c>
      <c r="J53" s="3"/>
    </row>
    <row r="54" spans="1:10" s="114" customFormat="1">
      <c r="A54" s="121" t="s">
        <v>26</v>
      </c>
      <c r="B54" s="96"/>
      <c r="C54" s="121"/>
      <c r="D54" s="120" t="s">
        <v>136</v>
      </c>
      <c r="E54" s="119"/>
      <c r="F54" s="118"/>
      <c r="G54" s="117"/>
      <c r="H54" s="116"/>
      <c r="J54" s="115"/>
    </row>
    <row r="55" spans="1:10" s="4" customFormat="1">
      <c r="A55" s="95" t="s">
        <v>25</v>
      </c>
      <c r="B55" s="96">
        <v>212031</v>
      </c>
      <c r="C55" s="95" t="s">
        <v>6</v>
      </c>
      <c r="D55" s="100" t="s">
        <v>137</v>
      </c>
      <c r="E55" s="99" t="s">
        <v>95</v>
      </c>
      <c r="F55" s="98">
        <v>10</v>
      </c>
      <c r="G55" s="91">
        <v>15</v>
      </c>
      <c r="H55" s="97">
        <f>SUM(F55:F55)*G55</f>
        <v>150</v>
      </c>
      <c r="J55" s="3"/>
    </row>
    <row r="56" spans="1:10" s="4" customFormat="1" ht="27.6">
      <c r="A56" s="95" t="s">
        <v>24</v>
      </c>
      <c r="B56" s="96">
        <v>72947</v>
      </c>
      <c r="C56" s="95" t="s">
        <v>14</v>
      </c>
      <c r="D56" s="100" t="s">
        <v>138</v>
      </c>
      <c r="E56" s="99" t="s">
        <v>80</v>
      </c>
      <c r="F56" s="98">
        <v>3</v>
      </c>
      <c r="G56" s="91">
        <v>19.66</v>
      </c>
      <c r="H56" s="97">
        <f>SUM(F56:F56)*G56</f>
        <v>58.980000000000004</v>
      </c>
      <c r="J56" s="3"/>
    </row>
    <row r="57" spans="1:10" s="4" customFormat="1">
      <c r="A57" s="95" t="s">
        <v>23</v>
      </c>
      <c r="B57" s="96">
        <v>970101</v>
      </c>
      <c r="C57" s="95" t="s">
        <v>6</v>
      </c>
      <c r="D57" s="100" t="s">
        <v>139</v>
      </c>
      <c r="E57" s="99" t="s">
        <v>101</v>
      </c>
      <c r="F57" s="98">
        <v>25</v>
      </c>
      <c r="G57" s="91">
        <v>18.48</v>
      </c>
      <c r="H57" s="97">
        <f>SUM(F57:F57)*G57</f>
        <v>462</v>
      </c>
      <c r="J57" s="3"/>
    </row>
    <row r="58" spans="1:10" s="4" customFormat="1">
      <c r="A58" s="95"/>
      <c r="B58" s="96"/>
      <c r="C58" s="95"/>
      <c r="D58" s="94" t="s">
        <v>20</v>
      </c>
      <c r="E58" s="93">
        <v>3</v>
      </c>
      <c r="F58" s="92"/>
      <c r="G58" s="91"/>
      <c r="H58" s="90">
        <f>SUM(H25:H57)</f>
        <v>31695.286649999998</v>
      </c>
      <c r="J58" s="3"/>
    </row>
    <row r="59" spans="1:10" s="4" customFormat="1">
      <c r="A59" s="112"/>
      <c r="B59" s="113"/>
      <c r="C59" s="112"/>
      <c r="D59" s="111"/>
      <c r="E59" s="110"/>
      <c r="F59" s="109"/>
      <c r="G59" s="108"/>
      <c r="H59" s="107"/>
      <c r="J59" s="3"/>
    </row>
    <row r="60" spans="1:10" s="4" customFormat="1">
      <c r="A60" s="105">
        <v>4</v>
      </c>
      <c r="B60" s="106"/>
      <c r="C60" s="105"/>
      <c r="D60" s="104" t="s">
        <v>140</v>
      </c>
      <c r="E60" s="103"/>
      <c r="F60" s="102"/>
      <c r="G60" s="101"/>
      <c r="H60" s="90"/>
      <c r="J60" s="87"/>
    </row>
    <row r="61" spans="1:10" s="4" customFormat="1">
      <c r="A61" s="95" t="s">
        <v>22</v>
      </c>
      <c r="B61" s="96" t="s">
        <v>141</v>
      </c>
      <c r="C61" s="95" t="s">
        <v>12</v>
      </c>
      <c r="D61" s="100" t="s">
        <v>142</v>
      </c>
      <c r="E61" s="99" t="s">
        <v>95</v>
      </c>
      <c r="F61" s="98">
        <v>6</v>
      </c>
      <c r="G61" s="91">
        <v>265.75</v>
      </c>
      <c r="H61" s="97">
        <f>SUM(F61:F61)*G61</f>
        <v>1594.5</v>
      </c>
      <c r="J61" s="3"/>
    </row>
    <row r="62" spans="1:10" s="4" customFormat="1">
      <c r="A62" s="95" t="s">
        <v>21</v>
      </c>
      <c r="B62" s="96">
        <v>73631</v>
      </c>
      <c r="C62" s="95" t="s">
        <v>14</v>
      </c>
      <c r="D62" s="100" t="s">
        <v>143</v>
      </c>
      <c r="E62" s="99" t="s">
        <v>80</v>
      </c>
      <c r="F62" s="98">
        <f>34*1.1</f>
        <v>37.400000000000006</v>
      </c>
      <c r="G62" s="91">
        <v>289.61</v>
      </c>
      <c r="H62" s="97">
        <f>SUM(F62:F62)*G62</f>
        <v>10831.414000000002</v>
      </c>
      <c r="J62" s="3"/>
    </row>
    <row r="63" spans="1:10" s="4" customFormat="1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SUM(H61:H62)</f>
        <v>12425.914000000002</v>
      </c>
      <c r="J63" s="3"/>
    </row>
    <row r="64" spans="1:10" s="4" customFormat="1">
      <c r="A64" s="95"/>
      <c r="B64" s="96"/>
      <c r="C64" s="95"/>
      <c r="D64" s="94"/>
      <c r="E64" s="93"/>
      <c r="F64" s="92"/>
      <c r="G64" s="91"/>
      <c r="H64" s="90"/>
      <c r="J64" s="3"/>
    </row>
    <row r="65" spans="1:17" s="79" customFormat="1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48222.212650000001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60419.801519927038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7.6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7.6">
      <c r="A69" s="56"/>
      <c r="B69" s="55"/>
      <c r="C69" s="64" t="s">
        <v>14</v>
      </c>
      <c r="D69" s="63" t="s">
        <v>13</v>
      </c>
      <c r="E69" s="57">
        <v>42552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64" t="s">
        <v>12</v>
      </c>
      <c r="D70" s="63" t="s">
        <v>11</v>
      </c>
      <c r="E70" s="62">
        <v>42552</v>
      </c>
      <c r="F70" s="773" t="s">
        <v>10</v>
      </c>
      <c r="G70" s="774"/>
      <c r="H70" s="774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64" t="s">
        <v>9</v>
      </c>
      <c r="D71" s="63" t="s">
        <v>8</v>
      </c>
      <c r="E71" s="62">
        <v>42370</v>
      </c>
      <c r="F71" s="61"/>
      <c r="G71" s="60" t="s">
        <v>7</v>
      </c>
      <c r="H71" s="60"/>
      <c r="I71" s="60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9" t="s">
        <v>6</v>
      </c>
      <c r="D72" s="58" t="s">
        <v>5</v>
      </c>
      <c r="E72" s="57">
        <v>42309</v>
      </c>
      <c r="F72" s="775"/>
      <c r="G72" s="776"/>
      <c r="H72" s="776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56"/>
      <c r="B73" s="55"/>
      <c r="C73" s="53"/>
      <c r="D73" s="54"/>
      <c r="E73" s="51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>
      <c r="A74" s="15"/>
      <c r="B74" s="22"/>
      <c r="C74" s="53"/>
      <c r="D74" s="52"/>
      <c r="E74" s="51"/>
      <c r="F74" s="41"/>
      <c r="G74" s="40"/>
      <c r="H74" s="34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 ht="15.6">
      <c r="A75" s="15"/>
      <c r="B75" s="50"/>
      <c r="D75" s="341" t="s">
        <v>4</v>
      </c>
      <c r="E75" s="341"/>
      <c r="F75" s="341"/>
      <c r="G75" s="341"/>
      <c r="H75" s="33"/>
      <c r="I75" s="32"/>
      <c r="J75" s="32"/>
      <c r="K75" s="32"/>
      <c r="L75" s="32"/>
    </row>
    <row r="76" spans="1:17" s="31" customFormat="1">
      <c r="A76" s="15"/>
      <c r="B76" s="50"/>
      <c r="D76" s="342" t="s">
        <v>475</v>
      </c>
      <c r="E76" s="343"/>
      <c r="F76" s="343"/>
      <c r="G76" s="344">
        <v>4.4999999999999998E-2</v>
      </c>
      <c r="H76" s="33"/>
      <c r="I76" s="32"/>
      <c r="J76" s="32"/>
      <c r="K76" s="32"/>
      <c r="L76" s="32"/>
    </row>
    <row r="77" spans="1:17" s="31" customFormat="1">
      <c r="A77" s="15"/>
      <c r="B77" s="50"/>
      <c r="D77" s="342" t="s">
        <v>476</v>
      </c>
      <c r="E77" s="343"/>
      <c r="F77" s="343"/>
      <c r="G77" s="344">
        <v>5.0000000000000001E-3</v>
      </c>
      <c r="H77" s="33"/>
      <c r="I77" s="32"/>
      <c r="J77" s="32"/>
      <c r="K77" s="32"/>
      <c r="L77" s="32"/>
    </row>
    <row r="78" spans="1:17" s="31" customFormat="1">
      <c r="A78" s="15"/>
      <c r="B78" s="50"/>
      <c r="D78" s="342" t="s">
        <v>477</v>
      </c>
      <c r="E78" s="343"/>
      <c r="F78" s="343"/>
      <c r="G78" s="344">
        <v>1.4E-2</v>
      </c>
      <c r="H78" s="33"/>
      <c r="I78" s="32"/>
      <c r="J78" s="32"/>
      <c r="K78" s="32"/>
      <c r="L78" s="32"/>
    </row>
    <row r="79" spans="1:17" s="31" customFormat="1">
      <c r="A79" s="15"/>
      <c r="B79" s="50"/>
      <c r="D79" s="342" t="s">
        <v>478</v>
      </c>
      <c r="E79" s="343"/>
      <c r="F79" s="343"/>
      <c r="G79" s="344">
        <v>1.17E-2</v>
      </c>
      <c r="H79" s="33"/>
      <c r="I79" s="32"/>
      <c r="J79" s="32"/>
      <c r="K79" s="32"/>
      <c r="L79" s="32"/>
    </row>
    <row r="80" spans="1:17" s="31" customFormat="1">
      <c r="A80" s="15"/>
      <c r="B80" s="50"/>
      <c r="D80" s="342" t="s">
        <v>479</v>
      </c>
      <c r="E80" s="343"/>
      <c r="F80" s="343"/>
      <c r="G80" s="344">
        <v>0.04</v>
      </c>
      <c r="H80" s="33"/>
      <c r="I80" s="32"/>
      <c r="J80" s="32"/>
      <c r="K80" s="32"/>
      <c r="L80" s="32"/>
    </row>
    <row r="81" spans="1:16" s="31" customFormat="1">
      <c r="A81" s="15"/>
      <c r="B81" s="50"/>
      <c r="D81" s="766" t="s">
        <v>480</v>
      </c>
      <c r="E81" s="767"/>
      <c r="F81" s="767"/>
      <c r="G81" s="344">
        <v>3.6499999999999998E-2</v>
      </c>
      <c r="H81" s="33"/>
      <c r="I81" s="32"/>
      <c r="J81" s="32"/>
      <c r="K81" s="32"/>
      <c r="L81" s="32"/>
    </row>
    <row r="82" spans="1:16" s="31" customFormat="1">
      <c r="A82" s="15"/>
      <c r="B82" s="50"/>
      <c r="D82" s="766" t="s">
        <v>481</v>
      </c>
      <c r="E82" s="767"/>
      <c r="F82" s="767"/>
      <c r="G82" s="344">
        <v>2.5000000000000001E-2</v>
      </c>
      <c r="H82" s="33"/>
      <c r="I82" s="32"/>
      <c r="J82" s="32"/>
      <c r="K82" s="32"/>
      <c r="L82" s="32"/>
    </row>
    <row r="83" spans="1:16" s="31" customFormat="1">
      <c r="A83" s="15"/>
      <c r="B83" s="50"/>
      <c r="D83" s="768" t="s">
        <v>3</v>
      </c>
      <c r="E83" s="768"/>
      <c r="F83" s="768"/>
      <c r="G83" s="344">
        <v>4.4999999999999998E-2</v>
      </c>
      <c r="H83" s="33"/>
      <c r="I83" s="32"/>
      <c r="J83" s="32"/>
      <c r="K83" s="32"/>
      <c r="L83" s="32"/>
    </row>
    <row r="84" spans="1:16" s="31" customFormat="1">
      <c r="A84" s="15"/>
      <c r="B84" s="50"/>
      <c r="C84" s="49"/>
      <c r="D84" s="285"/>
      <c r="E84" s="285"/>
      <c r="F84" s="285"/>
      <c r="G84" s="289"/>
      <c r="H84" s="33"/>
      <c r="I84" s="32"/>
      <c r="J84" s="32"/>
      <c r="K84" s="32"/>
      <c r="L84" s="32"/>
    </row>
    <row r="85" spans="1:16" s="31" customFormat="1" ht="15.6">
      <c r="A85" s="15"/>
      <c r="B85" s="50"/>
      <c r="C85" s="49"/>
      <c r="D85" s="769" t="s">
        <v>2</v>
      </c>
      <c r="E85" s="769"/>
      <c r="F85" s="769"/>
      <c r="G85" s="345">
        <v>0.251</v>
      </c>
      <c r="H85" s="33"/>
      <c r="I85" s="32"/>
      <c r="J85" s="32"/>
      <c r="K85" s="32"/>
      <c r="L85" s="32"/>
    </row>
    <row r="86" spans="1:16" s="31" customFormat="1" ht="15.6">
      <c r="A86" s="15"/>
      <c r="B86" s="47"/>
      <c r="C86" s="46"/>
      <c r="D86" s="770" t="s">
        <v>1</v>
      </c>
      <c r="E86" s="770"/>
      <c r="F86" s="770"/>
      <c r="G86" s="346">
        <f>((1+G76+G77+G78)*(1+G79)*(1+G80))/(1-G81-G82-G83)-1</f>
        <v>0.25294544152210396</v>
      </c>
      <c r="H86" s="33"/>
      <c r="I86" s="32"/>
      <c r="J86" s="32"/>
      <c r="K86" s="32"/>
      <c r="L86" s="32"/>
    </row>
    <row r="87" spans="1:16" s="31" customFormat="1" ht="15.6">
      <c r="A87" s="48"/>
      <c r="B87" s="47"/>
      <c r="C87" s="46"/>
      <c r="D87" s="771"/>
      <c r="E87" s="771"/>
      <c r="F87" s="347"/>
      <c r="G87" s="347"/>
      <c r="H87" s="348"/>
      <c r="I87" s="32"/>
      <c r="J87" s="32"/>
      <c r="K87" s="32"/>
      <c r="L87" s="32"/>
    </row>
    <row r="88" spans="1:16" s="31" customFormat="1" ht="15.6">
      <c r="A88" s="48"/>
      <c r="B88" s="47"/>
      <c r="C88" s="46"/>
      <c r="D88" s="45"/>
      <c r="E88" s="45"/>
      <c r="F88" s="347"/>
      <c r="G88" s="347"/>
      <c r="H88" s="348"/>
      <c r="I88" s="32"/>
      <c r="J88" s="32"/>
      <c r="K88" s="32"/>
      <c r="L88" s="32"/>
    </row>
    <row r="89" spans="1:16" s="31" customFormat="1" ht="15.6">
      <c r="A89" s="15"/>
      <c r="B89" s="44"/>
      <c r="C89" s="43"/>
      <c r="D89" s="42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6">
      <c r="A90" s="15"/>
      <c r="B90" s="757"/>
      <c r="C90" s="758"/>
      <c r="D90" s="759"/>
      <c r="E90" s="41"/>
      <c r="F90" s="347"/>
      <c r="G90" s="348"/>
      <c r="H90" s="33"/>
      <c r="I90" s="32"/>
      <c r="J90" s="32"/>
      <c r="K90" s="32"/>
      <c r="L90" s="32"/>
    </row>
    <row r="91" spans="1:16" s="31" customFormat="1" ht="15.6">
      <c r="A91" s="15"/>
      <c r="B91" s="760"/>
      <c r="C91" s="761"/>
      <c r="D91" s="762"/>
      <c r="E91" s="35"/>
      <c r="F91" s="347"/>
      <c r="G91" s="348"/>
      <c r="H91" s="33"/>
      <c r="I91" s="32"/>
      <c r="J91" s="32"/>
      <c r="K91" s="32"/>
      <c r="L91" s="32"/>
    </row>
    <row r="92" spans="1:16" s="31" customFormat="1" ht="15.6">
      <c r="A92" s="15"/>
      <c r="B92" s="760"/>
      <c r="C92" s="761"/>
      <c r="D92" s="762"/>
      <c r="E92" s="39"/>
      <c r="F92" s="347"/>
      <c r="G92" s="348"/>
      <c r="H92" s="33"/>
      <c r="I92" s="32"/>
      <c r="J92" s="32"/>
      <c r="K92" s="32"/>
      <c r="L92" s="32"/>
    </row>
    <row r="93" spans="1:16" s="31" customFormat="1">
      <c r="A93" s="15"/>
      <c r="B93" s="44"/>
      <c r="C93" s="43"/>
      <c r="D93" s="42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57" t="s">
        <v>0</v>
      </c>
      <c r="C94" s="758"/>
      <c r="D94" s="759"/>
      <c r="E94" s="41"/>
      <c r="F94" s="4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60"/>
      <c r="C95" s="761"/>
      <c r="D95" s="762"/>
      <c r="E95" s="35"/>
      <c r="F95" s="30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60"/>
      <c r="C96" s="761"/>
      <c r="D96" s="762"/>
      <c r="E96" s="39"/>
      <c r="F96" s="38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60"/>
      <c r="C97" s="761"/>
      <c r="D97" s="762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60"/>
      <c r="C98" s="761"/>
      <c r="D98" s="762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15"/>
      <c r="B99" s="760"/>
      <c r="C99" s="761"/>
      <c r="D99" s="762"/>
      <c r="E99" s="37"/>
      <c r="F99" s="36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31" customFormat="1">
      <c r="A100" s="15"/>
      <c r="B100" s="763"/>
      <c r="C100" s="764"/>
      <c r="D100" s="765"/>
      <c r="E100" s="35"/>
      <c r="F100" s="35"/>
      <c r="G100" s="34"/>
      <c r="H100" s="33"/>
      <c r="I100" s="32"/>
      <c r="J100" s="32"/>
      <c r="K100" s="32"/>
      <c r="L100" s="32"/>
      <c r="M100" s="32"/>
      <c r="N100" s="32"/>
      <c r="O100" s="32"/>
      <c r="P100" s="32"/>
    </row>
    <row r="101" spans="1:18" s="23" customFormat="1">
      <c r="A101" s="30"/>
      <c r="B101" s="29"/>
      <c r="C101" s="28"/>
      <c r="D101" s="27"/>
      <c r="E101" s="26"/>
      <c r="F101" s="26"/>
      <c r="G101" s="25"/>
      <c r="H101" s="25"/>
      <c r="I101" s="24"/>
    </row>
    <row r="102" spans="1:18" s="15" customFormat="1">
      <c r="B102" s="22"/>
      <c r="D102" s="21"/>
      <c r="F102" s="20"/>
      <c r="G102" s="19"/>
      <c r="H102" s="18"/>
      <c r="I102" s="17"/>
      <c r="J102" s="17"/>
      <c r="K102" s="17"/>
      <c r="L102" s="17"/>
      <c r="M102" s="17"/>
      <c r="N102" s="17"/>
      <c r="O102" s="17"/>
      <c r="P102" s="17"/>
      <c r="Q102" s="17"/>
      <c r="R102" s="16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</sheetData>
  <sheetProtection selectLockedCells="1" selectUnlockedCells="1"/>
  <mergeCells count="12">
    <mergeCell ref="A1:H1"/>
    <mergeCell ref="A8:H8"/>
    <mergeCell ref="F70:H70"/>
    <mergeCell ref="F72:H72"/>
    <mergeCell ref="D81:F81"/>
    <mergeCell ref="B90:D92"/>
    <mergeCell ref="B94:D100"/>
    <mergeCell ref="D82:F82"/>
    <mergeCell ref="D83:F83"/>
    <mergeCell ref="D85:F85"/>
    <mergeCell ref="D86:F86"/>
    <mergeCell ref="D87:E87"/>
  </mergeCells>
  <conditionalFormatting sqref="F89:G92">
    <cfRule type="expression" dxfId="70" priority="7" stopIfTrue="1">
      <formula>$D$5&lt;&gt;0</formula>
    </cfRule>
  </conditionalFormatting>
  <conditionalFormatting sqref="F87:H88">
    <cfRule type="expression" dxfId="69" priority="6" stopIfTrue="1">
      <formula>$D$6&lt;&gt;0</formula>
    </cfRule>
  </conditionalFormatting>
  <conditionalFormatting sqref="D86:G86">
    <cfRule type="expression" dxfId="68" priority="1" stopIfTrue="1">
      <formula>$D$5&lt;&gt;0</formula>
    </cfRule>
  </conditionalFormatting>
  <conditionalFormatting sqref="G83">
    <cfRule type="expression" dxfId="67" priority="2" stopIfTrue="1">
      <formula>$D$5&lt;&gt;0</formula>
    </cfRule>
  </conditionalFormatting>
  <conditionalFormatting sqref="D83:F83">
    <cfRule type="expression" dxfId="66" priority="3" stopIfTrue="1">
      <formula>$D$5&lt;&gt;0</formula>
    </cfRule>
  </conditionalFormatting>
  <conditionalFormatting sqref="D85:G85">
    <cfRule type="expression" dxfId="65" priority="4" stopIfTrue="1">
      <formula>$D$5&lt;&gt;0</formula>
    </cfRule>
  </conditionalFormatting>
  <conditionalFormatting sqref="G76:G80">
    <cfRule type="cellIs" dxfId="64" priority="5" stopIfTrue="1" operator="between">
      <formula>$D76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1:B5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8"/>
  <sheetViews>
    <sheetView topLeftCell="A73" workbookViewId="0">
      <selection activeCell="N120" sqref="N120"/>
    </sheetView>
  </sheetViews>
  <sheetFormatPr defaultColWidth="9.109375" defaultRowHeight="13.8"/>
  <cols>
    <col min="1" max="1" width="7" style="15" customWidth="1"/>
    <col min="2" max="2" width="10.5546875" style="155" customWidth="1"/>
    <col min="3" max="3" width="9.5546875" style="15" bestFit="1" customWidth="1"/>
    <col min="4" max="4" width="61.33203125" style="154" customWidth="1"/>
    <col min="5" max="5" width="8.88671875" style="15" customWidth="1"/>
    <col min="6" max="6" width="6.109375" style="20" customWidth="1"/>
    <col min="7" max="7" width="10" style="19" customWidth="1"/>
    <col min="8" max="8" width="11.6640625" style="18" customWidth="1"/>
    <col min="9" max="17" width="9.109375" style="32"/>
    <col min="18" max="16384" width="9.109375" style="31"/>
  </cols>
  <sheetData>
    <row r="1" spans="1:17">
      <c r="A1" s="155"/>
      <c r="C1" s="155"/>
      <c r="D1" s="258"/>
    </row>
    <row r="2" spans="1:17">
      <c r="A2" s="155"/>
      <c r="C2" s="155"/>
      <c r="D2" s="258"/>
    </row>
    <row r="3" spans="1:17">
      <c r="A3" s="155"/>
      <c r="C3" s="155"/>
      <c r="D3" s="258"/>
    </row>
    <row r="4" spans="1:17">
      <c r="A4" s="155"/>
      <c r="C4" s="155"/>
      <c r="D4" s="258"/>
    </row>
    <row r="5" spans="1:17">
      <c r="A5" s="254" t="s">
        <v>319</v>
      </c>
      <c r="B5" s="253"/>
      <c r="C5" s="53"/>
      <c r="D5" s="257"/>
      <c r="E5" s="256"/>
      <c r="F5" s="255"/>
    </row>
    <row r="6" spans="1:17">
      <c r="A6" s="254" t="s">
        <v>318</v>
      </c>
      <c r="B6" s="253"/>
      <c r="C6" s="53"/>
      <c r="D6" s="250"/>
      <c r="E6" s="256"/>
      <c r="F6" s="255"/>
    </row>
    <row r="7" spans="1:17">
      <c r="A7" s="254" t="s">
        <v>317</v>
      </c>
      <c r="B7" s="253"/>
      <c r="C7" s="53"/>
      <c r="D7" s="250"/>
      <c r="E7" s="158"/>
      <c r="F7" s="248"/>
    </row>
    <row r="8" spans="1:17">
      <c r="A8" s="150" t="s">
        <v>316</v>
      </c>
      <c r="B8" s="149"/>
      <c r="C8" s="148"/>
      <c r="D8" s="250"/>
      <c r="E8" s="252" t="s">
        <v>315</v>
      </c>
      <c r="F8" s="248"/>
    </row>
    <row r="9" spans="1:17">
      <c r="A9" s="150" t="s">
        <v>314</v>
      </c>
      <c r="B9" s="149"/>
      <c r="C9" s="148"/>
      <c r="D9" s="250"/>
      <c r="E9" s="251" t="s">
        <v>313</v>
      </c>
      <c r="F9" s="248"/>
    </row>
    <row r="10" spans="1:17">
      <c r="A10" s="31"/>
      <c r="B10" s="149"/>
      <c r="C10" s="148"/>
      <c r="D10" s="250"/>
      <c r="E10" s="249" t="s">
        <v>312</v>
      </c>
      <c r="F10" s="248"/>
    </row>
    <row r="11" spans="1:17" ht="15.6">
      <c r="A11" s="788" t="s">
        <v>71</v>
      </c>
      <c r="B11" s="788"/>
      <c r="C11" s="788"/>
      <c r="D11" s="788"/>
      <c r="E11" s="788"/>
      <c r="F11" s="788"/>
      <c r="G11" s="788"/>
      <c r="H11" s="788"/>
    </row>
    <row r="12" spans="1:17" ht="14.4" thickBot="1">
      <c r="A12" s="246"/>
      <c r="B12" s="246"/>
      <c r="C12" s="246"/>
      <c r="D12" s="247"/>
      <c r="E12" s="246"/>
      <c r="F12" s="245"/>
      <c r="G12" s="244"/>
      <c r="H12" s="243"/>
    </row>
    <row r="13" spans="1:17" s="235" customFormat="1" ht="27.6">
      <c r="A13" s="240" t="s">
        <v>70</v>
      </c>
      <c r="B13" s="242" t="s">
        <v>69</v>
      </c>
      <c r="C13" s="240" t="s">
        <v>68</v>
      </c>
      <c r="D13" s="241" t="s">
        <v>67</v>
      </c>
      <c r="E13" s="240" t="s">
        <v>66</v>
      </c>
      <c r="F13" s="239" t="s">
        <v>311</v>
      </c>
      <c r="G13" s="238" t="s">
        <v>64</v>
      </c>
      <c r="H13" s="237" t="s">
        <v>63</v>
      </c>
      <c r="I13" s="236"/>
      <c r="J13" s="236"/>
      <c r="K13" s="236"/>
      <c r="L13" s="236"/>
      <c r="M13" s="236"/>
      <c r="N13" s="236"/>
      <c r="O13" s="236"/>
      <c r="P13" s="236"/>
      <c r="Q13" s="236"/>
    </row>
    <row r="14" spans="1:17">
      <c r="A14" s="224">
        <v>1</v>
      </c>
      <c r="B14" s="225"/>
      <c r="C14" s="224"/>
      <c r="D14" s="223" t="s">
        <v>62</v>
      </c>
      <c r="E14" s="221"/>
      <c r="F14" s="234"/>
      <c r="G14" s="234"/>
      <c r="H14" s="234"/>
    </row>
    <row r="15" spans="1:17">
      <c r="A15" s="192" t="s">
        <v>77</v>
      </c>
      <c r="B15" s="198" t="s">
        <v>78</v>
      </c>
      <c r="C15" s="192" t="s">
        <v>14</v>
      </c>
      <c r="D15" s="201" t="s">
        <v>79</v>
      </c>
      <c r="E15" s="200" t="s">
        <v>80</v>
      </c>
      <c r="F15" s="187">
        <v>4</v>
      </c>
      <c r="G15" s="195">
        <v>334.58</v>
      </c>
      <c r="H15" s="199">
        <v>1338.32</v>
      </c>
    </row>
    <row r="16" spans="1:17" ht="51" customHeight="1">
      <c r="A16" s="192" t="s">
        <v>81</v>
      </c>
      <c r="B16" s="198" t="s">
        <v>310</v>
      </c>
      <c r="C16" s="192" t="s">
        <v>14</v>
      </c>
      <c r="D16" s="201" t="s">
        <v>309</v>
      </c>
      <c r="E16" s="200" t="s">
        <v>80</v>
      </c>
      <c r="F16" s="187">
        <v>6</v>
      </c>
      <c r="G16" s="195">
        <v>394.53</v>
      </c>
      <c r="H16" s="199">
        <v>2367.1799999999998</v>
      </c>
    </row>
    <row r="17" spans="1:9" s="32" customFormat="1" ht="27.6">
      <c r="A17" s="192" t="s">
        <v>308</v>
      </c>
      <c r="B17" s="198" t="s">
        <v>307</v>
      </c>
      <c r="C17" s="192" t="s">
        <v>14</v>
      </c>
      <c r="D17" s="201" t="s">
        <v>306</v>
      </c>
      <c r="E17" s="200" t="s">
        <v>80</v>
      </c>
      <c r="F17" s="187">
        <v>78.5</v>
      </c>
      <c r="G17" s="195">
        <v>54.54</v>
      </c>
      <c r="H17" s="199">
        <v>4281.3900000000003</v>
      </c>
    </row>
    <row r="18" spans="1:9" s="32" customFormat="1">
      <c r="A18" s="192"/>
      <c r="B18" s="198"/>
      <c r="C18" s="192"/>
      <c r="D18" s="197" t="s">
        <v>20</v>
      </c>
      <c r="E18" s="196">
        <v>1</v>
      </c>
      <c r="F18" s="187"/>
      <c r="G18" s="195"/>
      <c r="H18" s="194">
        <v>7986.89</v>
      </c>
    </row>
    <row r="19" spans="1:9" s="32" customFormat="1">
      <c r="A19" s="192"/>
      <c r="B19" s="198"/>
      <c r="C19" s="192"/>
      <c r="D19" s="201"/>
      <c r="E19" s="200"/>
      <c r="F19" s="187"/>
      <c r="G19" s="195"/>
      <c r="H19" s="199"/>
    </row>
    <row r="20" spans="1:9" s="32" customFormat="1">
      <c r="A20" s="224">
        <v>2</v>
      </c>
      <c r="B20" s="198"/>
      <c r="C20" s="192"/>
      <c r="D20" s="126" t="s">
        <v>84</v>
      </c>
      <c r="E20" s="200"/>
      <c r="F20" s="187"/>
      <c r="G20" s="195"/>
      <c r="H20" s="199"/>
    </row>
    <row r="21" spans="1:9" s="32" customFormat="1" ht="41.4">
      <c r="A21" s="192" t="s">
        <v>61</v>
      </c>
      <c r="B21" s="198" t="s">
        <v>305</v>
      </c>
      <c r="C21" s="192" t="s">
        <v>6</v>
      </c>
      <c r="D21" s="201" t="s">
        <v>304</v>
      </c>
      <c r="E21" s="200" t="s">
        <v>80</v>
      </c>
      <c r="F21" s="187">
        <v>12.36</v>
      </c>
      <c r="G21" s="195">
        <v>17.440000000000001</v>
      </c>
      <c r="H21" s="199">
        <v>215.55840000000001</v>
      </c>
    </row>
    <row r="22" spans="1:9" s="32" customFormat="1">
      <c r="A22" s="192" t="s">
        <v>60</v>
      </c>
      <c r="B22" s="198" t="s">
        <v>303</v>
      </c>
      <c r="C22" s="192" t="s">
        <v>14</v>
      </c>
      <c r="D22" s="201" t="s">
        <v>302</v>
      </c>
      <c r="E22" s="200" t="s">
        <v>80</v>
      </c>
      <c r="F22" s="187">
        <v>24.36</v>
      </c>
      <c r="G22" s="195">
        <v>4.4000000000000004</v>
      </c>
      <c r="H22" s="199">
        <v>107.18400000000001</v>
      </c>
    </row>
    <row r="23" spans="1:9" s="32" customFormat="1">
      <c r="A23" s="192" t="s">
        <v>59</v>
      </c>
      <c r="B23" s="198">
        <v>72897</v>
      </c>
      <c r="C23" s="192" t="s">
        <v>14</v>
      </c>
      <c r="D23" s="201" t="s">
        <v>258</v>
      </c>
      <c r="E23" s="200" t="s">
        <v>86</v>
      </c>
      <c r="F23" s="187">
        <v>5.65</v>
      </c>
      <c r="G23" s="195">
        <v>22.53</v>
      </c>
      <c r="H23" s="199">
        <v>127.29450000000001</v>
      </c>
    </row>
    <row r="24" spans="1:9" s="32" customFormat="1">
      <c r="A24" s="224"/>
      <c r="B24" s="225"/>
      <c r="C24" s="224"/>
      <c r="D24" s="197" t="s">
        <v>20</v>
      </c>
      <c r="E24" s="196">
        <v>2</v>
      </c>
      <c r="F24" s="187"/>
      <c r="G24" s="195"/>
      <c r="H24" s="194">
        <v>450.03690000000006</v>
      </c>
    </row>
    <row r="25" spans="1:9" s="32" customFormat="1">
      <c r="A25" s="224"/>
      <c r="B25" s="225"/>
      <c r="C25" s="224"/>
      <c r="D25" s="223"/>
      <c r="E25" s="221"/>
      <c r="F25" s="220"/>
      <c r="G25" s="195"/>
      <c r="H25" s="219"/>
    </row>
    <row r="26" spans="1:9" s="231" customFormat="1">
      <c r="A26" s="224">
        <v>3</v>
      </c>
      <c r="B26" s="225"/>
      <c r="C26" s="224"/>
      <c r="D26" s="233" t="s">
        <v>301</v>
      </c>
      <c r="E26" s="212"/>
      <c r="F26" s="211"/>
      <c r="G26" s="210"/>
      <c r="H26" s="209"/>
      <c r="I26" s="232"/>
    </row>
    <row r="27" spans="1:9" s="228" customFormat="1" ht="27.6">
      <c r="A27" s="192" t="s">
        <v>57</v>
      </c>
      <c r="B27" s="230" t="s">
        <v>300</v>
      </c>
      <c r="C27" s="192" t="s">
        <v>14</v>
      </c>
      <c r="D27" s="201" t="s">
        <v>299</v>
      </c>
      <c r="E27" s="200" t="s">
        <v>95</v>
      </c>
      <c r="F27" s="218">
        <v>52</v>
      </c>
      <c r="G27" s="195">
        <v>49.77</v>
      </c>
      <c r="H27" s="199">
        <v>2588.04</v>
      </c>
    </row>
    <row r="28" spans="1:9" s="228" customFormat="1" ht="27.6">
      <c r="A28" s="192" t="s">
        <v>55</v>
      </c>
      <c r="B28" s="198" t="s">
        <v>261</v>
      </c>
      <c r="C28" s="192" t="s">
        <v>14</v>
      </c>
      <c r="D28" s="201" t="s">
        <v>260</v>
      </c>
      <c r="E28" s="200" t="s">
        <v>86</v>
      </c>
      <c r="F28" s="218">
        <v>7.96</v>
      </c>
      <c r="G28" s="195">
        <v>176.3</v>
      </c>
      <c r="H28" s="199">
        <v>1403.3480000000002</v>
      </c>
      <c r="I28" s="229"/>
    </row>
    <row r="29" spans="1:9" s="228" customFormat="1">
      <c r="A29" s="192" t="s">
        <v>51</v>
      </c>
      <c r="B29" s="198">
        <v>72961</v>
      </c>
      <c r="C29" s="192" t="s">
        <v>14</v>
      </c>
      <c r="D29" s="201" t="s">
        <v>298</v>
      </c>
      <c r="E29" s="200" t="s">
        <v>80</v>
      </c>
      <c r="F29" s="218">
        <v>11.75</v>
      </c>
      <c r="G29" s="195">
        <v>1.3</v>
      </c>
      <c r="H29" s="199">
        <v>15.275</v>
      </c>
    </row>
    <row r="30" spans="1:9" s="228" customFormat="1">
      <c r="A30" s="192" t="s">
        <v>45</v>
      </c>
      <c r="B30" s="198">
        <v>83683</v>
      </c>
      <c r="C30" s="192" t="s">
        <v>14</v>
      </c>
      <c r="D30" s="201" t="s">
        <v>297</v>
      </c>
      <c r="E30" s="200" t="s">
        <v>86</v>
      </c>
      <c r="F30" s="218">
        <v>1.1000000000000001</v>
      </c>
      <c r="G30" s="195">
        <v>105.53</v>
      </c>
      <c r="H30" s="199">
        <v>116.08300000000001</v>
      </c>
    </row>
    <row r="31" spans="1:9" s="228" customFormat="1" ht="27.6">
      <c r="A31" s="192" t="s">
        <v>38</v>
      </c>
      <c r="B31" s="198">
        <v>96533</v>
      </c>
      <c r="C31" s="192" t="s">
        <v>14</v>
      </c>
      <c r="D31" s="201" t="s">
        <v>296</v>
      </c>
      <c r="E31" s="200" t="s">
        <v>80</v>
      </c>
      <c r="F31" s="218">
        <v>23.7</v>
      </c>
      <c r="G31" s="195">
        <v>58</v>
      </c>
      <c r="H31" s="199">
        <v>1374.6</v>
      </c>
      <c r="I31" s="229"/>
    </row>
    <row r="32" spans="1:9" s="228" customFormat="1">
      <c r="A32" s="192" t="s">
        <v>34</v>
      </c>
      <c r="B32" s="198">
        <v>100104</v>
      </c>
      <c r="C32" s="192" t="s">
        <v>6</v>
      </c>
      <c r="D32" s="201" t="s">
        <v>295</v>
      </c>
      <c r="E32" s="200" t="s">
        <v>294</v>
      </c>
      <c r="F32" s="218">
        <v>560</v>
      </c>
      <c r="G32" s="195">
        <v>5.2</v>
      </c>
      <c r="H32" s="199">
        <v>2912</v>
      </c>
    </row>
    <row r="33" spans="1:9" s="228" customFormat="1">
      <c r="A33" s="192" t="s">
        <v>30</v>
      </c>
      <c r="B33" s="198">
        <v>110126</v>
      </c>
      <c r="C33" s="192" t="s">
        <v>6</v>
      </c>
      <c r="D33" s="201" t="s">
        <v>293</v>
      </c>
      <c r="E33" s="200" t="s">
        <v>86</v>
      </c>
      <c r="F33" s="218">
        <v>7</v>
      </c>
      <c r="G33" s="195">
        <v>295.83999999999997</v>
      </c>
      <c r="H33" s="199">
        <v>2070.8799999999997</v>
      </c>
    </row>
    <row r="34" spans="1:9" s="228" customFormat="1" ht="27.6">
      <c r="A34" s="192" t="s">
        <v>26</v>
      </c>
      <c r="B34" s="198" t="s">
        <v>292</v>
      </c>
      <c r="C34" s="192" t="s">
        <v>14</v>
      </c>
      <c r="D34" s="201" t="s">
        <v>291</v>
      </c>
      <c r="E34" s="200" t="s">
        <v>80</v>
      </c>
      <c r="F34" s="218">
        <v>23.7</v>
      </c>
      <c r="G34" s="195">
        <v>9.7200000000000006</v>
      </c>
      <c r="H34" s="199">
        <v>230.364</v>
      </c>
      <c r="I34" s="229"/>
    </row>
    <row r="35" spans="1:9" s="228" customFormat="1">
      <c r="A35" s="192" t="s">
        <v>290</v>
      </c>
      <c r="B35" s="198">
        <v>96995</v>
      </c>
      <c r="C35" s="192" t="s">
        <v>14</v>
      </c>
      <c r="D35" s="201" t="s">
        <v>289</v>
      </c>
      <c r="E35" s="200" t="s">
        <v>86</v>
      </c>
      <c r="F35" s="218">
        <v>3.23</v>
      </c>
      <c r="G35" s="195">
        <v>42.28</v>
      </c>
      <c r="H35" s="199">
        <v>136.56440000000001</v>
      </c>
      <c r="I35" s="229"/>
    </row>
    <row r="36" spans="1:9" s="227" customFormat="1">
      <c r="A36" s="192" t="s">
        <v>288</v>
      </c>
      <c r="B36" s="198">
        <v>72897</v>
      </c>
      <c r="C36" s="192" t="s">
        <v>14</v>
      </c>
      <c r="D36" s="201" t="s">
        <v>258</v>
      </c>
      <c r="E36" s="200" t="s">
        <v>86</v>
      </c>
      <c r="F36" s="218">
        <v>4.75</v>
      </c>
      <c r="G36" s="195">
        <v>22.53</v>
      </c>
      <c r="H36" s="199">
        <v>107.01750000000001</v>
      </c>
    </row>
    <row r="37" spans="1:9" s="227" customFormat="1" ht="27.6">
      <c r="A37" s="192" t="s">
        <v>287</v>
      </c>
      <c r="B37" s="198" t="s">
        <v>286</v>
      </c>
      <c r="C37" s="192" t="s">
        <v>6</v>
      </c>
      <c r="D37" s="201" t="s">
        <v>285</v>
      </c>
      <c r="E37" s="200" t="s">
        <v>284</v>
      </c>
      <c r="F37" s="218">
        <v>1</v>
      </c>
      <c r="G37" s="195">
        <v>9967.81</v>
      </c>
      <c r="H37" s="199">
        <v>9967.81</v>
      </c>
    </row>
    <row r="38" spans="1:9" s="178" customFormat="1">
      <c r="A38" s="192"/>
      <c r="B38" s="226"/>
      <c r="C38" s="192"/>
      <c r="D38" s="197" t="s">
        <v>20</v>
      </c>
      <c r="E38" s="196">
        <v>3</v>
      </c>
      <c r="F38" s="187"/>
      <c r="G38" s="195"/>
      <c r="H38" s="194">
        <v>20921.981899999999</v>
      </c>
      <c r="I38" s="204"/>
    </row>
    <row r="39" spans="1:9" s="178" customFormat="1">
      <c r="A39" s="192"/>
      <c r="B39" s="226"/>
      <c r="C39" s="192"/>
      <c r="D39" s="197"/>
      <c r="E39" s="196"/>
      <c r="F39" s="187"/>
      <c r="G39" s="195"/>
      <c r="H39" s="194"/>
      <c r="I39" s="204"/>
    </row>
    <row r="40" spans="1:9" s="178" customFormat="1">
      <c r="A40" s="192"/>
      <c r="B40" s="226"/>
      <c r="C40" s="192"/>
      <c r="D40" s="197"/>
      <c r="E40" s="196"/>
      <c r="F40" s="187"/>
      <c r="G40" s="195"/>
      <c r="H40" s="194"/>
      <c r="I40" s="204"/>
    </row>
    <row r="41" spans="1:9" s="32" customFormat="1">
      <c r="A41" s="224">
        <v>4</v>
      </c>
      <c r="B41" s="225"/>
      <c r="C41" s="224"/>
      <c r="D41" s="223" t="s">
        <v>283</v>
      </c>
      <c r="E41" s="221"/>
      <c r="F41" s="220"/>
      <c r="G41" s="195"/>
      <c r="H41" s="219"/>
    </row>
    <row r="42" spans="1:9" s="32" customFormat="1">
      <c r="A42" s="214" t="s">
        <v>22</v>
      </c>
      <c r="B42" s="215"/>
      <c r="C42" s="214"/>
      <c r="D42" s="222" t="s">
        <v>94</v>
      </c>
      <c r="E42" s="221"/>
      <c r="F42" s="220"/>
      <c r="G42" s="195"/>
      <c r="H42" s="219"/>
    </row>
    <row r="43" spans="1:9" s="204" customFormat="1">
      <c r="A43" s="192" t="s">
        <v>282</v>
      </c>
      <c r="B43" s="198"/>
      <c r="C43" s="192" t="s">
        <v>281</v>
      </c>
      <c r="D43" s="201" t="s">
        <v>96</v>
      </c>
      <c r="E43" s="200" t="s">
        <v>101</v>
      </c>
      <c r="F43" s="218">
        <v>1</v>
      </c>
      <c r="G43" s="195">
        <v>5115.4815440000002</v>
      </c>
      <c r="H43" s="199">
        <v>5115.4815440000002</v>
      </c>
    </row>
    <row r="44" spans="1:9" s="204" customFormat="1">
      <c r="A44" s="214" t="s">
        <v>21</v>
      </c>
      <c r="B44" s="215"/>
      <c r="C44" s="214"/>
      <c r="D44" s="213" t="s">
        <v>97</v>
      </c>
      <c r="E44" s="200"/>
      <c r="F44" s="218"/>
      <c r="G44" s="195"/>
      <c r="H44" s="199"/>
    </row>
    <row r="45" spans="1:9" s="178" customFormat="1" ht="12.75" customHeight="1">
      <c r="A45" s="192" t="s">
        <v>280</v>
      </c>
      <c r="B45" s="198" t="s">
        <v>279</v>
      </c>
      <c r="C45" s="192" t="s">
        <v>6</v>
      </c>
      <c r="D45" s="201" t="s">
        <v>100</v>
      </c>
      <c r="E45" s="200" t="s">
        <v>101</v>
      </c>
      <c r="F45" s="187">
        <v>4</v>
      </c>
      <c r="G45" s="195">
        <v>77.709999999999994</v>
      </c>
      <c r="H45" s="199">
        <v>310.83999999999997</v>
      </c>
      <c r="I45" s="32"/>
    </row>
    <row r="46" spans="1:9" s="32" customFormat="1" ht="27.6">
      <c r="A46" s="192" t="s">
        <v>278</v>
      </c>
      <c r="B46" s="198">
        <v>431005</v>
      </c>
      <c r="C46" s="192" t="s">
        <v>6</v>
      </c>
      <c r="D46" s="201" t="s">
        <v>277</v>
      </c>
      <c r="E46" s="200" t="s">
        <v>101</v>
      </c>
      <c r="F46" s="187">
        <v>1</v>
      </c>
      <c r="G46" s="195">
        <v>5207.91</v>
      </c>
      <c r="H46" s="199">
        <v>5207.91</v>
      </c>
    </row>
    <row r="47" spans="1:9" s="178" customFormat="1">
      <c r="A47" s="192" t="s">
        <v>276</v>
      </c>
      <c r="B47" s="198"/>
      <c r="C47" s="202" t="s">
        <v>157</v>
      </c>
      <c r="D47" s="201" t="s">
        <v>275</v>
      </c>
      <c r="E47" s="200" t="s">
        <v>160</v>
      </c>
      <c r="F47" s="187">
        <v>1</v>
      </c>
      <c r="G47" s="195">
        <v>70</v>
      </c>
      <c r="H47" s="199">
        <v>70</v>
      </c>
      <c r="I47" s="32"/>
    </row>
    <row r="48" spans="1:9" s="32" customFormat="1">
      <c r="A48" s="214" t="s">
        <v>274</v>
      </c>
      <c r="B48" s="215"/>
      <c r="C48" s="214"/>
      <c r="D48" s="213" t="s">
        <v>102</v>
      </c>
      <c r="E48" s="200"/>
      <c r="F48" s="187"/>
      <c r="G48" s="195"/>
      <c r="H48" s="199"/>
    </row>
    <row r="49" spans="1:17" s="32" customFormat="1" ht="27.6">
      <c r="A49" s="192" t="s">
        <v>273</v>
      </c>
      <c r="B49" s="198" t="s">
        <v>272</v>
      </c>
      <c r="C49" s="192" t="s">
        <v>6</v>
      </c>
      <c r="D49" s="201" t="s">
        <v>271</v>
      </c>
      <c r="E49" s="200" t="s">
        <v>95</v>
      </c>
      <c r="F49" s="187">
        <v>113</v>
      </c>
      <c r="G49" s="195">
        <v>151.62</v>
      </c>
      <c r="H49" s="199">
        <v>17133.060000000001</v>
      </c>
    </row>
    <row r="50" spans="1:17" s="32" customFormat="1">
      <c r="A50" s="192" t="s">
        <v>270</v>
      </c>
      <c r="B50" s="198" t="s">
        <v>105</v>
      </c>
      <c r="C50" s="192" t="s">
        <v>12</v>
      </c>
      <c r="D50" s="201" t="s">
        <v>106</v>
      </c>
      <c r="E50" s="200" t="s">
        <v>66</v>
      </c>
      <c r="F50" s="187">
        <v>1</v>
      </c>
      <c r="G50" s="195">
        <v>773.06</v>
      </c>
      <c r="H50" s="199">
        <v>773.06</v>
      </c>
    </row>
    <row r="51" spans="1:17" s="178" customFormat="1" ht="39" customHeight="1">
      <c r="A51" s="192" t="s">
        <v>269</v>
      </c>
      <c r="B51" s="198" t="s">
        <v>264</v>
      </c>
      <c r="C51" s="192" t="s">
        <v>14</v>
      </c>
      <c r="D51" s="201" t="s">
        <v>263</v>
      </c>
      <c r="E51" s="200" t="s">
        <v>101</v>
      </c>
      <c r="F51" s="187">
        <v>4</v>
      </c>
      <c r="G51" s="195">
        <v>165.85</v>
      </c>
      <c r="H51" s="199">
        <v>663.4</v>
      </c>
      <c r="I51" s="32"/>
    </row>
    <row r="52" spans="1:17" s="178" customFormat="1">
      <c r="A52" s="192" t="s">
        <v>268</v>
      </c>
      <c r="B52" s="198" t="s">
        <v>267</v>
      </c>
      <c r="C52" s="192" t="s">
        <v>6</v>
      </c>
      <c r="D52" s="201" t="s">
        <v>266</v>
      </c>
      <c r="E52" s="200" t="s">
        <v>101</v>
      </c>
      <c r="F52" s="187">
        <v>3</v>
      </c>
      <c r="G52" s="195">
        <v>278.18</v>
      </c>
      <c r="H52" s="199">
        <v>834.54</v>
      </c>
    </row>
    <row r="53" spans="1:17" s="178" customFormat="1" ht="28.5" customHeight="1">
      <c r="A53" s="192" t="s">
        <v>265</v>
      </c>
      <c r="B53" s="198" t="s">
        <v>264</v>
      </c>
      <c r="C53" s="192" t="s">
        <v>14</v>
      </c>
      <c r="D53" s="201" t="s">
        <v>263</v>
      </c>
      <c r="E53" s="200" t="s">
        <v>101</v>
      </c>
      <c r="F53" s="187">
        <v>3</v>
      </c>
      <c r="G53" s="195">
        <v>165.85</v>
      </c>
      <c r="H53" s="199">
        <v>497.54999999999995</v>
      </c>
    </row>
    <row r="54" spans="1:17" s="178" customFormat="1" ht="27.6">
      <c r="A54" s="192" t="s">
        <v>262</v>
      </c>
      <c r="B54" s="198" t="s">
        <v>261</v>
      </c>
      <c r="C54" s="192" t="s">
        <v>14</v>
      </c>
      <c r="D54" s="201" t="s">
        <v>260</v>
      </c>
      <c r="E54" s="200" t="s">
        <v>86</v>
      </c>
      <c r="F54" s="187">
        <v>36.36</v>
      </c>
      <c r="G54" s="195">
        <v>176.3</v>
      </c>
      <c r="H54" s="199">
        <v>6410.268</v>
      </c>
      <c r="I54" s="32"/>
    </row>
    <row r="55" spans="1:17" s="193" customFormat="1">
      <c r="A55" s="192" t="s">
        <v>259</v>
      </c>
      <c r="B55" s="198">
        <v>72897</v>
      </c>
      <c r="C55" s="192" t="s">
        <v>14</v>
      </c>
      <c r="D55" s="201" t="s">
        <v>258</v>
      </c>
      <c r="E55" s="200" t="s">
        <v>86</v>
      </c>
      <c r="F55" s="187">
        <v>23.21</v>
      </c>
      <c r="G55" s="195">
        <v>22.53</v>
      </c>
      <c r="H55" s="199">
        <v>522.92130000000009</v>
      </c>
      <c r="I55" s="178"/>
      <c r="J55" s="178"/>
      <c r="K55" s="178"/>
      <c r="L55" s="178"/>
      <c r="M55" s="178"/>
      <c r="N55" s="178"/>
      <c r="O55" s="178"/>
      <c r="P55" s="178"/>
      <c r="Q55" s="178"/>
    </row>
    <row r="56" spans="1:17" s="178" customFormat="1">
      <c r="A56" s="214" t="s">
        <v>257</v>
      </c>
      <c r="B56" s="215"/>
      <c r="C56" s="214"/>
      <c r="D56" s="213" t="s">
        <v>110</v>
      </c>
      <c r="E56" s="200"/>
      <c r="F56" s="187"/>
      <c r="G56" s="195"/>
      <c r="H56" s="199"/>
    </row>
    <row r="57" spans="1:17" s="178" customFormat="1">
      <c r="A57" s="192" t="s">
        <v>256</v>
      </c>
      <c r="B57" s="198">
        <v>500118</v>
      </c>
      <c r="C57" s="192" t="s">
        <v>6</v>
      </c>
      <c r="D57" s="201" t="s">
        <v>255</v>
      </c>
      <c r="E57" s="200" t="s">
        <v>101</v>
      </c>
      <c r="F57" s="187">
        <v>4</v>
      </c>
      <c r="G57" s="195">
        <v>1044.5</v>
      </c>
      <c r="H57" s="199">
        <v>4178</v>
      </c>
    </row>
    <row r="58" spans="1:17" s="32" customFormat="1">
      <c r="A58" s="192" t="s">
        <v>254</v>
      </c>
      <c r="B58" s="198">
        <v>500517</v>
      </c>
      <c r="C58" s="192" t="s">
        <v>6</v>
      </c>
      <c r="D58" s="201" t="s">
        <v>253</v>
      </c>
      <c r="E58" s="200" t="s">
        <v>101</v>
      </c>
      <c r="F58" s="187">
        <v>4</v>
      </c>
      <c r="G58" s="195">
        <v>54.1</v>
      </c>
      <c r="H58" s="199">
        <v>216.4</v>
      </c>
    </row>
    <row r="59" spans="1:17" s="178" customFormat="1">
      <c r="A59" s="192" t="s">
        <v>252</v>
      </c>
      <c r="B59" s="198" t="s">
        <v>251</v>
      </c>
      <c r="C59" s="192" t="s">
        <v>6</v>
      </c>
      <c r="D59" s="201" t="s">
        <v>250</v>
      </c>
      <c r="E59" s="200" t="s">
        <v>101</v>
      </c>
      <c r="F59" s="187">
        <v>4</v>
      </c>
      <c r="G59" s="195">
        <v>43.21</v>
      </c>
      <c r="H59" s="199">
        <v>172.84</v>
      </c>
      <c r="I59" s="32"/>
      <c r="J59" s="32"/>
    </row>
    <row r="60" spans="1:17" s="178" customFormat="1">
      <c r="A60" s="192" t="s">
        <v>249</v>
      </c>
      <c r="B60" s="198" t="s">
        <v>248</v>
      </c>
      <c r="C60" s="192" t="s">
        <v>6</v>
      </c>
      <c r="D60" s="201" t="s">
        <v>247</v>
      </c>
      <c r="E60" s="200" t="s">
        <v>101</v>
      </c>
      <c r="F60" s="187">
        <v>3</v>
      </c>
      <c r="G60" s="195">
        <v>32.9</v>
      </c>
      <c r="H60" s="199">
        <v>98.699999999999989</v>
      </c>
      <c r="I60" s="32"/>
    </row>
    <row r="61" spans="1:17" s="204" customFormat="1">
      <c r="A61" s="192" t="s">
        <v>246</v>
      </c>
      <c r="B61" s="198" t="s">
        <v>245</v>
      </c>
      <c r="C61" s="192" t="s">
        <v>6</v>
      </c>
      <c r="D61" s="201" t="s">
        <v>244</v>
      </c>
      <c r="E61" s="200" t="s">
        <v>101</v>
      </c>
      <c r="F61" s="187">
        <v>4</v>
      </c>
      <c r="G61" s="195">
        <v>57.21</v>
      </c>
      <c r="H61" s="199">
        <v>228.84</v>
      </c>
    </row>
    <row r="62" spans="1:17" s="178" customFormat="1">
      <c r="A62" s="192" t="s">
        <v>243</v>
      </c>
      <c r="B62" s="198" t="s">
        <v>242</v>
      </c>
      <c r="C62" s="192" t="s">
        <v>6</v>
      </c>
      <c r="D62" s="201" t="s">
        <v>241</v>
      </c>
      <c r="E62" s="200" t="s">
        <v>101</v>
      </c>
      <c r="F62" s="187">
        <v>4</v>
      </c>
      <c r="G62" s="195">
        <v>38.36</v>
      </c>
      <c r="H62" s="199">
        <v>153.44</v>
      </c>
    </row>
    <row r="63" spans="1:17" s="178" customFormat="1" ht="27.6">
      <c r="A63" s="192" t="s">
        <v>240</v>
      </c>
      <c r="B63" s="198" t="s">
        <v>239</v>
      </c>
      <c r="C63" s="192" t="s">
        <v>6</v>
      </c>
      <c r="D63" s="201" t="s">
        <v>238</v>
      </c>
      <c r="E63" s="200" t="s">
        <v>101</v>
      </c>
      <c r="F63" s="187">
        <v>4</v>
      </c>
      <c r="G63" s="195">
        <v>627.16</v>
      </c>
      <c r="H63" s="199">
        <v>2508.64</v>
      </c>
    </row>
    <row r="64" spans="1:17" s="178" customFormat="1">
      <c r="A64" s="192" t="s">
        <v>237</v>
      </c>
      <c r="B64" s="198"/>
      <c r="C64" s="202" t="s">
        <v>157</v>
      </c>
      <c r="D64" s="201" t="s">
        <v>236</v>
      </c>
      <c r="E64" s="200" t="s">
        <v>160</v>
      </c>
      <c r="F64" s="187">
        <v>85</v>
      </c>
      <c r="G64" s="195">
        <v>9.4499999999999993</v>
      </c>
      <c r="H64" s="199">
        <v>803.24999999999989</v>
      </c>
      <c r="I64" s="32"/>
      <c r="J64" s="32"/>
    </row>
    <row r="65" spans="1:10" s="178" customFormat="1" ht="27.6">
      <c r="A65" s="192" t="s">
        <v>235</v>
      </c>
      <c r="B65" s="198"/>
      <c r="C65" s="200" t="s">
        <v>230</v>
      </c>
      <c r="D65" s="201" t="s">
        <v>234</v>
      </c>
      <c r="E65" s="200" t="s">
        <v>101</v>
      </c>
      <c r="F65" s="187">
        <v>60</v>
      </c>
      <c r="G65" s="195">
        <v>5.46</v>
      </c>
      <c r="H65" s="199">
        <v>327.60000000000002</v>
      </c>
    </row>
    <row r="66" spans="1:10" s="178" customFormat="1">
      <c r="A66" s="192" t="s">
        <v>233</v>
      </c>
      <c r="B66" s="198">
        <v>461809</v>
      </c>
      <c r="C66" s="192" t="s">
        <v>6</v>
      </c>
      <c r="D66" s="201" t="s">
        <v>232</v>
      </c>
      <c r="E66" s="200" t="s">
        <v>101</v>
      </c>
      <c r="F66" s="187">
        <v>12</v>
      </c>
      <c r="G66" s="195">
        <v>89.57</v>
      </c>
      <c r="H66" s="199">
        <v>1074.8399999999999</v>
      </c>
      <c r="I66" s="32"/>
    </row>
    <row r="67" spans="1:10" s="178" customFormat="1" ht="27.6">
      <c r="A67" s="192" t="s">
        <v>231</v>
      </c>
      <c r="B67" s="198"/>
      <c r="C67" s="217" t="s">
        <v>230</v>
      </c>
      <c r="D67" s="201" t="s">
        <v>229</v>
      </c>
      <c r="E67" s="200" t="s">
        <v>101</v>
      </c>
      <c r="F67" s="187">
        <v>12</v>
      </c>
      <c r="G67" s="195">
        <v>160.63</v>
      </c>
      <c r="H67" s="199">
        <v>1927.56</v>
      </c>
      <c r="I67" s="32"/>
    </row>
    <row r="68" spans="1:10" s="178" customFormat="1">
      <c r="A68" s="192" t="s">
        <v>228</v>
      </c>
      <c r="B68" s="198" t="s">
        <v>227</v>
      </c>
      <c r="C68" s="192" t="s">
        <v>6</v>
      </c>
      <c r="D68" s="201" t="s">
        <v>226</v>
      </c>
      <c r="E68" s="200" t="s">
        <v>95</v>
      </c>
      <c r="F68" s="187">
        <v>120</v>
      </c>
      <c r="G68" s="195">
        <v>16.97</v>
      </c>
      <c r="H68" s="199">
        <v>2036.3999999999999</v>
      </c>
    </row>
    <row r="69" spans="1:10" s="178" customFormat="1">
      <c r="A69" s="192" t="s">
        <v>225</v>
      </c>
      <c r="B69" s="198" t="s">
        <v>224</v>
      </c>
      <c r="C69" s="192" t="s">
        <v>6</v>
      </c>
      <c r="D69" s="201" t="s">
        <v>117</v>
      </c>
      <c r="E69" s="200" t="s">
        <v>101</v>
      </c>
      <c r="F69" s="187">
        <v>4</v>
      </c>
      <c r="G69" s="195">
        <v>144.16999999999999</v>
      </c>
      <c r="H69" s="199">
        <v>576.67999999999995</v>
      </c>
    </row>
    <row r="70" spans="1:10" s="204" customFormat="1">
      <c r="A70" s="192" t="s">
        <v>223</v>
      </c>
      <c r="B70" s="198"/>
      <c r="C70" s="192" t="s">
        <v>6</v>
      </c>
      <c r="D70" s="201" t="s">
        <v>119</v>
      </c>
      <c r="E70" s="200" t="s">
        <v>101</v>
      </c>
      <c r="F70" s="187">
        <v>4</v>
      </c>
      <c r="G70" s="195">
        <v>11.74</v>
      </c>
      <c r="H70" s="199">
        <v>46.96</v>
      </c>
      <c r="I70" s="206"/>
    </row>
    <row r="71" spans="1:10" s="178" customFormat="1">
      <c r="A71" s="214" t="s">
        <v>222</v>
      </c>
      <c r="B71" s="215"/>
      <c r="C71" s="214"/>
      <c r="D71" s="213" t="s">
        <v>120</v>
      </c>
      <c r="E71" s="200"/>
      <c r="F71" s="187"/>
      <c r="G71" s="195"/>
      <c r="H71" s="199"/>
    </row>
    <row r="72" spans="1:10" s="32" customFormat="1">
      <c r="A72" s="192" t="s">
        <v>221</v>
      </c>
      <c r="B72" s="198" t="s">
        <v>220</v>
      </c>
      <c r="C72" s="192" t="s">
        <v>6</v>
      </c>
      <c r="D72" s="201" t="s">
        <v>121</v>
      </c>
      <c r="E72" s="200" t="s">
        <v>101</v>
      </c>
      <c r="F72" s="187">
        <v>3</v>
      </c>
      <c r="G72" s="195">
        <v>107.78</v>
      </c>
      <c r="H72" s="199">
        <v>323.34000000000003</v>
      </c>
      <c r="I72" s="216"/>
    </row>
    <row r="73" spans="1:10" s="32" customFormat="1">
      <c r="A73" s="192" t="s">
        <v>219</v>
      </c>
      <c r="B73" s="198" t="s">
        <v>218</v>
      </c>
      <c r="C73" s="192" t="s">
        <v>6</v>
      </c>
      <c r="D73" s="201" t="s">
        <v>122</v>
      </c>
      <c r="E73" s="200" t="s">
        <v>101</v>
      </c>
      <c r="F73" s="187">
        <v>4</v>
      </c>
      <c r="G73" s="195">
        <v>171.71</v>
      </c>
      <c r="H73" s="199">
        <v>686.84</v>
      </c>
    </row>
    <row r="74" spans="1:10" s="32" customFormat="1">
      <c r="A74" s="214" t="s">
        <v>217</v>
      </c>
      <c r="B74" s="215"/>
      <c r="C74" s="214"/>
      <c r="D74" s="120" t="s">
        <v>124</v>
      </c>
      <c r="E74" s="200"/>
      <c r="F74" s="187"/>
      <c r="G74" s="195"/>
      <c r="H74" s="199"/>
    </row>
    <row r="75" spans="1:10" s="178" customFormat="1" ht="27.6">
      <c r="A75" s="192" t="s">
        <v>216</v>
      </c>
      <c r="B75" s="198" t="s">
        <v>215</v>
      </c>
      <c r="C75" s="192" t="s">
        <v>6</v>
      </c>
      <c r="D75" s="201" t="s">
        <v>214</v>
      </c>
      <c r="E75" s="200" t="s">
        <v>101</v>
      </c>
      <c r="F75" s="187">
        <v>26</v>
      </c>
      <c r="G75" s="195">
        <v>116.63</v>
      </c>
      <c r="H75" s="199">
        <v>3032.38</v>
      </c>
    </row>
    <row r="76" spans="1:10" s="32" customFormat="1" ht="27.6">
      <c r="A76" s="192" t="s">
        <v>213</v>
      </c>
      <c r="B76" s="198">
        <v>500527</v>
      </c>
      <c r="C76" s="192" t="s">
        <v>6</v>
      </c>
      <c r="D76" s="201" t="s">
        <v>127</v>
      </c>
      <c r="E76" s="200" t="s">
        <v>101</v>
      </c>
      <c r="F76" s="187">
        <v>1</v>
      </c>
      <c r="G76" s="195">
        <v>607.6</v>
      </c>
      <c r="H76" s="199">
        <v>607.6</v>
      </c>
    </row>
    <row r="77" spans="1:10" s="32" customFormat="1">
      <c r="A77" s="192" t="s">
        <v>212</v>
      </c>
      <c r="B77" s="198">
        <v>500540</v>
      </c>
      <c r="C77" s="192" t="s">
        <v>6</v>
      </c>
      <c r="D77" s="201" t="s">
        <v>128</v>
      </c>
      <c r="E77" s="200" t="s">
        <v>101</v>
      </c>
      <c r="F77" s="187">
        <v>1</v>
      </c>
      <c r="G77" s="195">
        <v>116.55</v>
      </c>
      <c r="H77" s="199">
        <v>116.55</v>
      </c>
      <c r="I77" s="178"/>
    </row>
    <row r="78" spans="1:10" s="178" customFormat="1" ht="27.6">
      <c r="A78" s="192" t="s">
        <v>211</v>
      </c>
      <c r="B78" s="198">
        <v>500525</v>
      </c>
      <c r="C78" s="192" t="s">
        <v>6</v>
      </c>
      <c r="D78" s="201" t="s">
        <v>210</v>
      </c>
      <c r="E78" s="200" t="s">
        <v>101</v>
      </c>
      <c r="F78" s="187">
        <v>1</v>
      </c>
      <c r="G78" s="195">
        <v>559.41</v>
      </c>
      <c r="H78" s="199">
        <v>559.41</v>
      </c>
      <c r="I78" s="32"/>
      <c r="J78" s="32"/>
    </row>
    <row r="79" spans="1:10" s="178" customFormat="1">
      <c r="A79" s="192" t="s">
        <v>209</v>
      </c>
      <c r="B79" s="198" t="s">
        <v>208</v>
      </c>
      <c r="C79" s="192" t="s">
        <v>6</v>
      </c>
      <c r="D79" s="201" t="s">
        <v>207</v>
      </c>
      <c r="E79" s="200" t="s">
        <v>101</v>
      </c>
      <c r="F79" s="187">
        <v>4</v>
      </c>
      <c r="G79" s="195">
        <v>147.84</v>
      </c>
      <c r="H79" s="199">
        <v>591.36</v>
      </c>
    </row>
    <row r="80" spans="1:10" s="178" customFormat="1">
      <c r="A80" s="214" t="s">
        <v>206</v>
      </c>
      <c r="B80" s="215"/>
      <c r="C80" s="214"/>
      <c r="D80" s="213" t="s">
        <v>129</v>
      </c>
      <c r="E80" s="200"/>
      <c r="F80" s="187"/>
      <c r="G80" s="195"/>
      <c r="H80" s="199"/>
    </row>
    <row r="81" spans="1:17" s="204" customFormat="1" ht="27.6">
      <c r="A81" s="192" t="s">
        <v>205</v>
      </c>
      <c r="B81" s="198" t="s">
        <v>204</v>
      </c>
      <c r="C81" s="192" t="s">
        <v>6</v>
      </c>
      <c r="D81" s="201" t="s">
        <v>203</v>
      </c>
      <c r="E81" s="200" t="s">
        <v>101</v>
      </c>
      <c r="F81" s="187">
        <v>3</v>
      </c>
      <c r="G81" s="195">
        <v>88.48</v>
      </c>
      <c r="H81" s="199">
        <v>265.44</v>
      </c>
      <c r="I81" s="206"/>
    </row>
    <row r="82" spans="1:17" s="178" customFormat="1" ht="27.6">
      <c r="A82" s="192" t="s">
        <v>202</v>
      </c>
      <c r="B82" s="198" t="s">
        <v>130</v>
      </c>
      <c r="C82" s="192" t="s">
        <v>6</v>
      </c>
      <c r="D82" s="201" t="s">
        <v>131</v>
      </c>
      <c r="E82" s="200" t="s">
        <v>95</v>
      </c>
      <c r="F82" s="187">
        <v>600</v>
      </c>
      <c r="G82" s="195">
        <v>5.37</v>
      </c>
      <c r="H82" s="199">
        <v>3222</v>
      </c>
      <c r="I82" s="32"/>
    </row>
    <row r="83" spans="1:17" s="178" customFormat="1" ht="27.6">
      <c r="A83" s="192" t="s">
        <v>201</v>
      </c>
      <c r="B83" s="198" t="s">
        <v>134</v>
      </c>
      <c r="C83" s="192" t="s">
        <v>6</v>
      </c>
      <c r="D83" s="201" t="s">
        <v>135</v>
      </c>
      <c r="E83" s="200" t="s">
        <v>95</v>
      </c>
      <c r="F83" s="187">
        <v>5</v>
      </c>
      <c r="G83" s="195">
        <v>2.6</v>
      </c>
      <c r="H83" s="199">
        <v>13</v>
      </c>
      <c r="I83" s="32"/>
    </row>
    <row r="84" spans="1:17" s="204" customFormat="1">
      <c r="A84" s="214" t="s">
        <v>200</v>
      </c>
      <c r="B84" s="215"/>
      <c r="C84" s="214"/>
      <c r="D84" s="213" t="s">
        <v>136</v>
      </c>
      <c r="E84" s="212"/>
      <c r="F84" s="211"/>
      <c r="G84" s="210"/>
      <c r="H84" s="209"/>
      <c r="I84" s="206"/>
    </row>
    <row r="85" spans="1:17" s="178" customFormat="1">
      <c r="A85" s="192" t="s">
        <v>199</v>
      </c>
      <c r="B85" s="198"/>
      <c r="C85" s="202" t="s">
        <v>157</v>
      </c>
      <c r="D85" s="201" t="s">
        <v>198</v>
      </c>
      <c r="E85" s="200" t="s">
        <v>160</v>
      </c>
      <c r="F85" s="187">
        <v>18</v>
      </c>
      <c r="G85" s="195">
        <v>14.5</v>
      </c>
      <c r="H85" s="199">
        <v>261</v>
      </c>
      <c r="I85" s="32" t="s">
        <v>197</v>
      </c>
      <c r="J85" s="32"/>
    </row>
    <row r="86" spans="1:17" s="178" customFormat="1">
      <c r="A86" s="192" t="s">
        <v>196</v>
      </c>
      <c r="B86" s="198"/>
      <c r="C86" s="202" t="s">
        <v>157</v>
      </c>
      <c r="D86" s="201" t="s">
        <v>195</v>
      </c>
      <c r="E86" s="200" t="s">
        <v>160</v>
      </c>
      <c r="F86" s="187">
        <v>7</v>
      </c>
      <c r="G86" s="195">
        <v>15.7</v>
      </c>
      <c r="H86" s="199">
        <v>109.89999999999999</v>
      </c>
      <c r="I86" s="32" t="s">
        <v>194</v>
      </c>
      <c r="J86" s="32"/>
    </row>
    <row r="87" spans="1:17" s="203" customFormat="1">
      <c r="A87" s="192" t="s">
        <v>193</v>
      </c>
      <c r="B87" s="198"/>
      <c r="C87" s="202" t="s">
        <v>157</v>
      </c>
      <c r="D87" s="201" t="s">
        <v>192</v>
      </c>
      <c r="E87" s="200" t="s">
        <v>95</v>
      </c>
      <c r="F87" s="187">
        <v>600</v>
      </c>
      <c r="G87" s="195">
        <v>0.13</v>
      </c>
      <c r="H87" s="199">
        <v>78</v>
      </c>
      <c r="I87" s="206"/>
      <c r="J87" s="204"/>
      <c r="K87" s="204"/>
      <c r="L87" s="204"/>
      <c r="M87" s="204"/>
      <c r="N87" s="204"/>
      <c r="O87" s="204"/>
      <c r="P87" s="204"/>
      <c r="Q87" s="204"/>
    </row>
    <row r="88" spans="1:17" s="193" customFormat="1">
      <c r="A88" s="192" t="s">
        <v>191</v>
      </c>
      <c r="B88" s="198"/>
      <c r="C88" s="202" t="s">
        <v>157</v>
      </c>
      <c r="D88" s="201" t="s">
        <v>190</v>
      </c>
      <c r="E88" s="200" t="s">
        <v>160</v>
      </c>
      <c r="F88" s="187">
        <v>20</v>
      </c>
      <c r="G88" s="195">
        <v>1</v>
      </c>
      <c r="H88" s="199">
        <v>20</v>
      </c>
      <c r="I88" s="32"/>
      <c r="J88" s="178"/>
      <c r="K88" s="178"/>
      <c r="L88" s="178"/>
      <c r="M88" s="178"/>
      <c r="N88" s="178"/>
      <c r="O88" s="178"/>
      <c r="P88" s="178"/>
      <c r="Q88" s="178"/>
    </row>
    <row r="89" spans="1:17" s="203" customFormat="1">
      <c r="A89" s="192" t="s">
        <v>189</v>
      </c>
      <c r="B89" s="198"/>
      <c r="C89" s="202" t="s">
        <v>157</v>
      </c>
      <c r="D89" s="201" t="s">
        <v>188</v>
      </c>
      <c r="E89" s="200" t="s">
        <v>160</v>
      </c>
      <c r="F89" s="187">
        <v>15</v>
      </c>
      <c r="G89" s="195">
        <v>8.8000000000000007</v>
      </c>
      <c r="H89" s="199">
        <v>132</v>
      </c>
      <c r="I89" s="206" t="s">
        <v>187</v>
      </c>
      <c r="J89" s="204"/>
      <c r="K89" s="204"/>
      <c r="L89" s="204"/>
      <c r="M89" s="204"/>
      <c r="N89" s="204"/>
      <c r="O89" s="204"/>
      <c r="P89" s="204"/>
      <c r="Q89" s="204"/>
    </row>
    <row r="90" spans="1:17" s="178" customFormat="1">
      <c r="A90" s="192" t="s">
        <v>186</v>
      </c>
      <c r="B90" s="198"/>
      <c r="C90" s="202" t="s">
        <v>157</v>
      </c>
      <c r="D90" s="201" t="s">
        <v>185</v>
      </c>
      <c r="E90" s="200" t="s">
        <v>160</v>
      </c>
      <c r="F90" s="187">
        <v>12</v>
      </c>
      <c r="G90" s="195">
        <v>12.4</v>
      </c>
      <c r="H90" s="199">
        <v>148.80000000000001</v>
      </c>
      <c r="I90" s="32" t="s">
        <v>184</v>
      </c>
    </row>
    <row r="91" spans="1:17" s="203" customFormat="1">
      <c r="A91" s="192" t="s">
        <v>183</v>
      </c>
      <c r="B91" s="198"/>
      <c r="C91" s="202" t="s">
        <v>157</v>
      </c>
      <c r="D91" s="201" t="s">
        <v>182</v>
      </c>
      <c r="E91" s="200" t="s">
        <v>160</v>
      </c>
      <c r="F91" s="187">
        <v>2</v>
      </c>
      <c r="G91" s="195">
        <v>10.5</v>
      </c>
      <c r="H91" s="199">
        <v>21</v>
      </c>
      <c r="I91" s="206" t="s">
        <v>181</v>
      </c>
      <c r="J91" s="204"/>
      <c r="K91" s="204"/>
      <c r="L91" s="204"/>
      <c r="M91" s="204"/>
      <c r="N91" s="204"/>
      <c r="O91" s="204"/>
      <c r="P91" s="204"/>
      <c r="Q91" s="204"/>
    </row>
    <row r="92" spans="1:17" s="207" customFormat="1">
      <c r="A92" s="192" t="s">
        <v>180</v>
      </c>
      <c r="B92" s="198"/>
      <c r="C92" s="202" t="s">
        <v>157</v>
      </c>
      <c r="D92" s="201" t="s">
        <v>179</v>
      </c>
      <c r="E92" s="200" t="s">
        <v>160</v>
      </c>
      <c r="F92" s="187">
        <v>2</v>
      </c>
      <c r="G92" s="195">
        <v>12.4</v>
      </c>
      <c r="H92" s="199">
        <v>24.8</v>
      </c>
      <c r="I92" s="208" t="s">
        <v>178</v>
      </c>
    </row>
    <row r="93" spans="1:17" s="204" customFormat="1">
      <c r="A93" s="192" t="s">
        <v>177</v>
      </c>
      <c r="B93" s="198"/>
      <c r="C93" s="202" t="s">
        <v>157</v>
      </c>
      <c r="D93" s="201" t="s">
        <v>176</v>
      </c>
      <c r="E93" s="200" t="s">
        <v>160</v>
      </c>
      <c r="F93" s="187">
        <v>4</v>
      </c>
      <c r="G93" s="195">
        <v>6.2</v>
      </c>
      <c r="H93" s="199">
        <v>24.8</v>
      </c>
      <c r="I93" s="206" t="s">
        <v>175</v>
      </c>
    </row>
    <row r="94" spans="1:17" s="205" customFormat="1">
      <c r="A94" s="192" t="s">
        <v>174</v>
      </c>
      <c r="B94" s="198"/>
      <c r="C94" s="202" t="s">
        <v>157</v>
      </c>
      <c r="D94" s="201" t="s">
        <v>173</v>
      </c>
      <c r="E94" s="200" t="s">
        <v>160</v>
      </c>
      <c r="F94" s="187">
        <v>5</v>
      </c>
      <c r="G94" s="195">
        <v>10.5</v>
      </c>
      <c r="H94" s="199">
        <v>52.5</v>
      </c>
      <c r="I94" s="206" t="s">
        <v>172</v>
      </c>
      <c r="J94" s="204"/>
      <c r="K94" s="204"/>
      <c r="L94" s="204"/>
      <c r="M94" s="204"/>
      <c r="N94" s="204"/>
      <c r="O94" s="204"/>
      <c r="P94" s="204"/>
      <c r="Q94" s="204"/>
    </row>
    <row r="95" spans="1:17" s="178" customFormat="1">
      <c r="A95" s="192" t="s">
        <v>171</v>
      </c>
      <c r="B95" s="198"/>
      <c r="C95" s="202" t="s">
        <v>157</v>
      </c>
      <c r="D95" s="201" t="s">
        <v>170</v>
      </c>
      <c r="E95" s="200" t="s">
        <v>160</v>
      </c>
      <c r="F95" s="187">
        <v>2</v>
      </c>
      <c r="G95" s="195">
        <v>10.5</v>
      </c>
      <c r="H95" s="199">
        <v>21</v>
      </c>
      <c r="I95" s="32" t="s">
        <v>169</v>
      </c>
    </row>
    <row r="96" spans="1:17" s="203" customFormat="1">
      <c r="A96" s="192" t="s">
        <v>168</v>
      </c>
      <c r="B96" s="198"/>
      <c r="C96" s="202" t="s">
        <v>157</v>
      </c>
      <c r="D96" s="201" t="s">
        <v>167</v>
      </c>
      <c r="E96" s="200" t="s">
        <v>160</v>
      </c>
      <c r="F96" s="187">
        <v>4</v>
      </c>
      <c r="G96" s="195">
        <v>10.5</v>
      </c>
      <c r="H96" s="199">
        <v>42</v>
      </c>
      <c r="I96" s="353" t="s">
        <v>166</v>
      </c>
      <c r="J96" s="204"/>
      <c r="K96" s="204"/>
      <c r="L96" s="204"/>
      <c r="M96" s="204"/>
      <c r="N96" s="204"/>
      <c r="O96" s="204"/>
      <c r="P96" s="204"/>
      <c r="Q96" s="204"/>
    </row>
    <row r="97" spans="1:17" s="178" customFormat="1">
      <c r="A97" s="192" t="s">
        <v>165</v>
      </c>
      <c r="B97" s="198"/>
      <c r="C97" s="202" t="s">
        <v>157</v>
      </c>
      <c r="D97" s="201" t="s">
        <v>164</v>
      </c>
      <c r="E97" s="200" t="s">
        <v>160</v>
      </c>
      <c r="F97" s="187">
        <v>4</v>
      </c>
      <c r="G97" s="195">
        <v>10.5</v>
      </c>
      <c r="H97" s="199">
        <v>42</v>
      </c>
      <c r="I97" s="32" t="s">
        <v>163</v>
      </c>
    </row>
    <row r="98" spans="1:17" s="178" customFormat="1">
      <c r="A98" s="192" t="s">
        <v>162</v>
      </c>
      <c r="B98" s="198"/>
      <c r="C98" s="202" t="s">
        <v>157</v>
      </c>
      <c r="D98" s="201" t="s">
        <v>161</v>
      </c>
      <c r="E98" s="200" t="s">
        <v>160</v>
      </c>
      <c r="F98" s="187">
        <v>25</v>
      </c>
      <c r="G98" s="195">
        <v>14.5</v>
      </c>
      <c r="H98" s="199">
        <v>362.5</v>
      </c>
      <c r="I98" s="32" t="s">
        <v>159</v>
      </c>
    </row>
    <row r="99" spans="1:17" s="178" customFormat="1">
      <c r="A99" s="192" t="s">
        <v>158</v>
      </c>
      <c r="B99" s="198"/>
      <c r="C99" s="202" t="s">
        <v>157</v>
      </c>
      <c r="D99" s="201" t="s">
        <v>156</v>
      </c>
      <c r="E99" s="200" t="s">
        <v>95</v>
      </c>
      <c r="F99" s="187">
        <v>360</v>
      </c>
      <c r="G99" s="195">
        <v>0.21</v>
      </c>
      <c r="H99" s="199">
        <v>75.599999999999994</v>
      </c>
      <c r="I99" s="32"/>
    </row>
    <row r="100" spans="1:17" s="193" customFormat="1">
      <c r="A100" s="192"/>
      <c r="B100" s="198"/>
      <c r="C100" s="192"/>
      <c r="D100" s="197" t="s">
        <v>20</v>
      </c>
      <c r="E100" s="196">
        <v>4</v>
      </c>
      <c r="F100" s="187"/>
      <c r="G100" s="195"/>
      <c r="H100" s="194">
        <v>62723.000844000002</v>
      </c>
      <c r="I100" s="178"/>
      <c r="J100" s="178"/>
      <c r="K100" s="178"/>
      <c r="L100" s="178"/>
      <c r="M100" s="178"/>
      <c r="N100" s="178"/>
      <c r="O100" s="178"/>
      <c r="P100" s="178"/>
      <c r="Q100" s="178"/>
    </row>
    <row r="101" spans="1:17" s="177" customFormat="1">
      <c r="A101" s="192"/>
      <c r="B101" s="191"/>
      <c r="C101" s="190"/>
      <c r="D101" s="189"/>
      <c r="E101" s="188"/>
      <c r="F101" s="187"/>
      <c r="G101" s="186"/>
      <c r="H101" s="185"/>
      <c r="I101" s="32"/>
      <c r="J101" s="178"/>
      <c r="K101" s="178"/>
      <c r="L101" s="178"/>
      <c r="M101" s="178"/>
      <c r="N101" s="178"/>
      <c r="O101" s="178"/>
      <c r="P101" s="178"/>
      <c r="Q101" s="178"/>
    </row>
    <row r="102" spans="1:17" s="177" customFormat="1">
      <c r="A102" s="183"/>
      <c r="B102" s="184"/>
      <c r="C102" s="183"/>
      <c r="D102" s="182" t="s">
        <v>19</v>
      </c>
      <c r="E102" s="181"/>
      <c r="F102" s="180"/>
      <c r="G102" s="180"/>
      <c r="H102" s="179">
        <v>92081.909643999999</v>
      </c>
      <c r="I102" s="178"/>
      <c r="J102" s="178"/>
      <c r="K102" s="178"/>
      <c r="L102" s="178"/>
      <c r="M102" s="178"/>
      <c r="N102" s="178"/>
      <c r="O102" s="178"/>
      <c r="P102" s="178"/>
      <c r="Q102" s="178"/>
    </row>
    <row r="103" spans="1:17" ht="14.4" thickBot="1">
      <c r="A103" s="176"/>
      <c r="B103" s="176"/>
      <c r="C103" s="176"/>
      <c r="D103" s="175" t="s">
        <v>18</v>
      </c>
      <c r="E103" s="174">
        <v>0.26190690155440421</v>
      </c>
      <c r="F103" s="173"/>
      <c r="G103" s="172"/>
      <c r="H103" s="171">
        <v>116198.79728807264</v>
      </c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>
      <c r="A104" s="367"/>
      <c r="B104" s="368"/>
      <c r="C104" s="76"/>
      <c r="D104" s="75"/>
      <c r="E104" s="160"/>
      <c r="F104" s="374"/>
      <c r="G104" s="375"/>
      <c r="H104" s="376"/>
    </row>
    <row r="105" spans="1:17" ht="27.6">
      <c r="A105" s="369"/>
      <c r="B105" s="370"/>
      <c r="C105" s="170" t="s">
        <v>17</v>
      </c>
      <c r="D105" s="169" t="s">
        <v>16</v>
      </c>
      <c r="E105" s="169" t="s">
        <v>15</v>
      </c>
      <c r="F105" s="168"/>
      <c r="G105" s="167"/>
      <c r="H105" s="166"/>
    </row>
    <row r="106" spans="1:17" ht="27.6">
      <c r="A106" s="369"/>
      <c r="B106" s="370"/>
      <c r="C106" s="165" t="s">
        <v>14</v>
      </c>
      <c r="D106" s="162" t="s">
        <v>13</v>
      </c>
      <c r="E106" s="161">
        <v>42736</v>
      </c>
      <c r="F106" s="789" t="s">
        <v>155</v>
      </c>
      <c r="G106" s="790"/>
      <c r="H106" s="790"/>
    </row>
    <row r="107" spans="1:17" ht="27.6">
      <c r="A107" s="369"/>
      <c r="B107" s="370"/>
      <c r="C107" s="163" t="s">
        <v>6</v>
      </c>
      <c r="D107" s="164" t="s">
        <v>154</v>
      </c>
      <c r="E107" s="161">
        <v>43040</v>
      </c>
      <c r="F107" s="791" t="s">
        <v>153</v>
      </c>
      <c r="G107" s="792"/>
      <c r="H107" s="792"/>
    </row>
    <row r="108" spans="1:17">
      <c r="A108" s="369"/>
      <c r="B108" s="371"/>
      <c r="C108" s="163" t="s">
        <v>12</v>
      </c>
      <c r="D108" s="162" t="s">
        <v>11</v>
      </c>
      <c r="E108" s="161">
        <v>42644</v>
      </c>
      <c r="F108" s="793" t="s">
        <v>152</v>
      </c>
      <c r="G108" s="793"/>
      <c r="H108" s="793"/>
    </row>
    <row r="109" spans="1:17">
      <c r="A109" s="48"/>
      <c r="B109" s="292"/>
      <c r="C109" s="163" t="s">
        <v>95</v>
      </c>
      <c r="D109" s="162" t="s">
        <v>151</v>
      </c>
      <c r="E109" s="161">
        <v>43160</v>
      </c>
      <c r="F109" s="296"/>
      <c r="G109" s="296"/>
      <c r="H109" s="302"/>
    </row>
    <row r="110" spans="1:17">
      <c r="A110" s="48"/>
      <c r="B110" s="292"/>
      <c r="C110" s="366"/>
      <c r="D110" s="372"/>
      <c r="E110" s="373"/>
      <c r="F110" s="296"/>
      <c r="G110" s="296"/>
      <c r="H110" s="302"/>
    </row>
    <row r="111" spans="1:17">
      <c r="A111" s="48"/>
      <c r="B111" s="292"/>
      <c r="C111" s="285"/>
      <c r="D111" s="285"/>
      <c r="E111" s="285"/>
      <c r="F111" s="285"/>
      <c r="G111" s="285"/>
      <c r="H111" s="302"/>
    </row>
    <row r="112" spans="1:17" s="159" customFormat="1" ht="15.6">
      <c r="A112" s="74"/>
      <c r="B112" s="292"/>
      <c r="C112" s="285"/>
      <c r="D112" s="354" t="s">
        <v>4</v>
      </c>
      <c r="E112" s="354"/>
      <c r="F112" s="354"/>
      <c r="G112" s="354"/>
      <c r="H112" s="354"/>
    </row>
    <row r="113" spans="1:17">
      <c r="A113" s="358"/>
      <c r="B113" s="292"/>
      <c r="C113" s="285"/>
      <c r="D113" s="355" t="s">
        <v>150</v>
      </c>
      <c r="E113" s="356"/>
      <c r="F113" s="356"/>
      <c r="G113" s="356"/>
      <c r="H113" s="357">
        <v>0.03</v>
      </c>
      <c r="I113" s="18"/>
      <c r="J113" s="31"/>
      <c r="K113" s="31"/>
      <c r="L113" s="31"/>
      <c r="M113" s="31"/>
      <c r="N113" s="31"/>
      <c r="O113" s="31"/>
      <c r="P113" s="31"/>
      <c r="Q113" s="31"/>
    </row>
    <row r="114" spans="1:17">
      <c r="A114" s="358"/>
      <c r="B114" s="292"/>
      <c r="C114" s="285"/>
      <c r="D114" s="355" t="s">
        <v>149</v>
      </c>
      <c r="E114" s="356"/>
      <c r="F114" s="356"/>
      <c r="G114" s="356"/>
      <c r="H114" s="357">
        <v>3.0000000000000001E-3</v>
      </c>
      <c r="I114" s="18"/>
      <c r="J114" s="31"/>
      <c r="K114" s="31"/>
      <c r="L114" s="31"/>
      <c r="M114" s="31"/>
      <c r="N114" s="31"/>
      <c r="O114" s="31"/>
      <c r="P114" s="31"/>
      <c r="Q114" s="31"/>
    </row>
    <row r="115" spans="1:17">
      <c r="A115" s="358"/>
      <c r="B115" s="292"/>
      <c r="C115" s="285"/>
      <c r="D115" s="355" t="s">
        <v>148</v>
      </c>
      <c r="E115" s="356"/>
      <c r="F115" s="356"/>
      <c r="G115" s="356"/>
      <c r="H115" s="357">
        <v>1.0999999999999999E-2</v>
      </c>
      <c r="I115" s="15"/>
      <c r="J115" s="31"/>
      <c r="K115" s="31"/>
      <c r="L115" s="31"/>
      <c r="M115" s="31"/>
      <c r="N115" s="31"/>
      <c r="O115" s="31"/>
      <c r="P115" s="31"/>
      <c r="Q115" s="31"/>
    </row>
    <row r="116" spans="1:17">
      <c r="A116" s="358"/>
      <c r="B116" s="292"/>
      <c r="C116" s="285"/>
      <c r="D116" s="355" t="s">
        <v>147</v>
      </c>
      <c r="E116" s="356"/>
      <c r="F116" s="356"/>
      <c r="G116" s="356"/>
      <c r="H116" s="357">
        <v>9.4000000000000004E-3</v>
      </c>
      <c r="I116" s="15"/>
      <c r="J116" s="31"/>
      <c r="K116" s="31"/>
      <c r="L116" s="31"/>
      <c r="M116" s="31"/>
      <c r="N116" s="31"/>
      <c r="O116" s="31"/>
      <c r="P116" s="31"/>
      <c r="Q116" s="31"/>
    </row>
    <row r="117" spans="1:17">
      <c r="A117" s="358"/>
      <c r="B117" s="292"/>
      <c r="C117" s="285"/>
      <c r="D117" s="355" t="s">
        <v>146</v>
      </c>
      <c r="E117" s="356"/>
      <c r="F117" s="356"/>
      <c r="G117" s="356"/>
      <c r="H117" s="357">
        <v>0.04</v>
      </c>
      <c r="I117" s="15"/>
      <c r="J117" s="31"/>
      <c r="K117" s="31"/>
      <c r="L117" s="31"/>
      <c r="M117" s="31"/>
      <c r="N117" s="31"/>
      <c r="O117" s="31"/>
      <c r="P117" s="31"/>
      <c r="Q117" s="31"/>
    </row>
    <row r="118" spans="1:17">
      <c r="A118" s="358"/>
      <c r="B118" s="292"/>
      <c r="C118" s="285"/>
      <c r="D118" s="786" t="s">
        <v>145</v>
      </c>
      <c r="E118" s="786"/>
      <c r="F118" s="786"/>
      <c r="G118" s="786"/>
      <c r="H118" s="357">
        <v>3.6499999999999998E-2</v>
      </c>
      <c r="I118" s="15"/>
      <c r="J118" s="31"/>
      <c r="K118" s="31"/>
      <c r="L118" s="31"/>
      <c r="M118" s="31"/>
      <c r="N118" s="31"/>
      <c r="O118" s="31"/>
      <c r="P118" s="31"/>
      <c r="Q118" s="31"/>
    </row>
    <row r="119" spans="1:17">
      <c r="A119" s="358"/>
      <c r="B119" s="292"/>
      <c r="C119" s="285"/>
      <c r="D119" s="786" t="s">
        <v>144</v>
      </c>
      <c r="E119" s="786"/>
      <c r="F119" s="786"/>
      <c r="G119" s="786"/>
      <c r="H119" s="357">
        <v>0.05</v>
      </c>
      <c r="I119" s="18"/>
      <c r="J119" s="31"/>
      <c r="K119" s="31"/>
      <c r="L119" s="31"/>
      <c r="M119" s="31"/>
      <c r="N119" s="31"/>
      <c r="O119" s="31"/>
      <c r="P119" s="31"/>
      <c r="Q119" s="31"/>
    </row>
    <row r="120" spans="1:17" ht="18.75" customHeight="1">
      <c r="A120" s="358"/>
      <c r="B120" s="292"/>
      <c r="C120" s="285"/>
      <c r="D120" s="787" t="s">
        <v>3</v>
      </c>
      <c r="E120" s="787"/>
      <c r="F120" s="787"/>
      <c r="G120" s="787"/>
      <c r="H120" s="357">
        <v>4.4999999999999998E-2</v>
      </c>
      <c r="I120" s="18"/>
      <c r="J120" s="31"/>
      <c r="K120" s="31"/>
      <c r="L120" s="31"/>
      <c r="M120" s="31"/>
      <c r="N120" s="31"/>
      <c r="O120" s="31"/>
      <c r="P120" s="31"/>
      <c r="Q120" s="31"/>
    </row>
    <row r="121" spans="1:17">
      <c r="A121" s="358"/>
      <c r="B121" s="292"/>
      <c r="C121" s="285"/>
      <c r="D121" s="285"/>
      <c r="E121" s="285"/>
      <c r="F121" s="285"/>
      <c r="G121" s="285"/>
      <c r="H121" s="289"/>
      <c r="I121" s="18"/>
      <c r="J121" s="31"/>
      <c r="K121" s="31"/>
      <c r="L121" s="31"/>
      <c r="M121" s="31"/>
      <c r="N121" s="31"/>
      <c r="O121" s="31"/>
      <c r="P121" s="31"/>
      <c r="Q121" s="31"/>
    </row>
    <row r="122" spans="1:17" ht="12.9" customHeight="1">
      <c r="A122" s="359"/>
      <c r="B122" s="292"/>
      <c r="C122" s="285"/>
      <c r="D122" s="769" t="s">
        <v>2</v>
      </c>
      <c r="E122" s="769"/>
      <c r="F122" s="769"/>
      <c r="G122" s="769"/>
      <c r="H122" s="345">
        <v>0.251</v>
      </c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ht="15.6">
      <c r="A123" s="359"/>
      <c r="B123" s="289"/>
      <c r="C123" s="287"/>
      <c r="D123" s="770" t="s">
        <v>1</v>
      </c>
      <c r="E123" s="770"/>
      <c r="F123" s="770"/>
      <c r="G123" s="770"/>
      <c r="H123" s="346">
        <f>((1+H113+H114+H115)*(1+H116)*(1+H117))/(1-H118-H119-H120)-1</f>
        <v>0.26190690155440421</v>
      </c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ht="15.6">
      <c r="A124" s="359"/>
      <c r="B124" s="289"/>
      <c r="C124" s="287"/>
      <c r="D124" s="771"/>
      <c r="E124" s="771"/>
      <c r="F124" s="360"/>
      <c r="G124" s="347"/>
      <c r="H124" s="348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ht="15.6">
      <c r="A125" s="359"/>
      <c r="B125" s="292"/>
      <c r="C125" s="293"/>
      <c r="D125" s="361"/>
      <c r="E125" s="362"/>
      <c r="F125" s="296"/>
      <c r="G125" s="347"/>
      <c r="H125" s="348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ht="15.6">
      <c r="A126" s="359"/>
      <c r="B126" s="761"/>
      <c r="C126" s="761"/>
      <c r="D126" s="761"/>
      <c r="E126" s="362"/>
      <c r="F126" s="296"/>
      <c r="G126" s="347"/>
      <c r="H126" s="348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ht="15.6">
      <c r="A127" s="359"/>
      <c r="B127" s="761"/>
      <c r="C127" s="761"/>
      <c r="D127" s="761"/>
      <c r="E127" s="286"/>
      <c r="F127" s="288"/>
      <c r="G127" s="347"/>
      <c r="H127" s="348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s="159" customFormat="1" ht="15.6">
      <c r="A128" s="74"/>
      <c r="B128" s="761"/>
      <c r="C128" s="761"/>
      <c r="D128" s="761"/>
      <c r="E128" s="39"/>
      <c r="F128" s="38"/>
      <c r="G128" s="347"/>
      <c r="H128" s="348"/>
    </row>
    <row r="129" spans="1:18" s="15" customFormat="1" ht="14.4" thickBot="1">
      <c r="A129" s="48"/>
      <c r="B129" s="292"/>
      <c r="C129" s="293"/>
      <c r="D129" s="361"/>
      <c r="E129" s="362"/>
      <c r="F129" s="296"/>
      <c r="G129" s="296"/>
      <c r="H129" s="302"/>
      <c r="I129" s="17"/>
      <c r="J129" s="17"/>
      <c r="K129" s="17"/>
      <c r="L129" s="17"/>
      <c r="M129" s="17"/>
      <c r="N129" s="17"/>
      <c r="O129" s="17"/>
      <c r="P129" s="17"/>
      <c r="Q129" s="17"/>
      <c r="R129" s="16"/>
    </row>
    <row r="130" spans="1:18" s="15" customFormat="1" ht="12.75" customHeight="1">
      <c r="A130" s="48"/>
      <c r="B130" s="299"/>
      <c r="C130" s="777" t="s">
        <v>0</v>
      </c>
      <c r="D130" s="778"/>
      <c r="E130" s="779"/>
      <c r="F130" s="296"/>
      <c r="G130" s="296"/>
      <c r="H130" s="302"/>
      <c r="I130" s="17"/>
      <c r="J130" s="17"/>
      <c r="K130" s="17"/>
      <c r="L130" s="17"/>
      <c r="M130" s="17"/>
      <c r="N130" s="17"/>
      <c r="O130" s="17"/>
      <c r="P130" s="17"/>
      <c r="Q130" s="17"/>
      <c r="R130" s="16"/>
    </row>
    <row r="131" spans="1:18" s="15" customFormat="1">
      <c r="A131" s="35"/>
      <c r="B131" s="299"/>
      <c r="C131" s="780"/>
      <c r="D131" s="781"/>
      <c r="E131" s="782"/>
      <c r="F131" s="288"/>
      <c r="G131" s="288"/>
      <c r="H131" s="302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15" customFormat="1">
      <c r="A132" s="35"/>
      <c r="B132" s="299"/>
      <c r="C132" s="780"/>
      <c r="D132" s="781"/>
      <c r="E132" s="782"/>
      <c r="F132" s="38"/>
      <c r="G132" s="38"/>
      <c r="H132" s="302"/>
      <c r="I132" s="17"/>
      <c r="J132" s="17"/>
      <c r="K132" s="17"/>
      <c r="L132" s="17"/>
      <c r="M132" s="17"/>
      <c r="N132" s="17"/>
      <c r="O132" s="17"/>
      <c r="P132" s="17"/>
      <c r="Q132" s="17"/>
      <c r="R132" s="16"/>
    </row>
    <row r="133" spans="1:18" s="15" customFormat="1">
      <c r="A133" s="48"/>
      <c r="B133" s="299"/>
      <c r="C133" s="780"/>
      <c r="D133" s="781"/>
      <c r="E133" s="782"/>
      <c r="F133" s="363"/>
      <c r="G133" s="363"/>
      <c r="H133" s="302"/>
      <c r="I133" s="17"/>
      <c r="J133" s="17"/>
      <c r="K133" s="17"/>
      <c r="L133" s="17"/>
      <c r="M133" s="17"/>
      <c r="N133" s="17"/>
      <c r="O133" s="17"/>
      <c r="P133" s="17"/>
      <c r="Q133" s="17"/>
      <c r="R133" s="16"/>
    </row>
    <row r="134" spans="1:18" s="15" customFormat="1">
      <c r="A134" s="48"/>
      <c r="B134" s="299"/>
      <c r="C134" s="780"/>
      <c r="D134" s="781"/>
      <c r="E134" s="782"/>
      <c r="F134" s="363"/>
      <c r="G134" s="363"/>
      <c r="H134" s="302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15" customFormat="1">
      <c r="A135" s="48"/>
      <c r="B135" s="299"/>
      <c r="C135" s="780"/>
      <c r="D135" s="781"/>
      <c r="E135" s="782"/>
      <c r="F135" s="363"/>
      <c r="G135" s="363"/>
      <c r="H135" s="302"/>
      <c r="I135" s="17"/>
      <c r="J135" s="17"/>
      <c r="K135" s="17"/>
      <c r="L135" s="17"/>
      <c r="M135" s="17"/>
      <c r="N135" s="17"/>
      <c r="O135" s="17"/>
      <c r="P135" s="17"/>
      <c r="Q135" s="17"/>
      <c r="R135" s="16"/>
    </row>
    <row r="136" spans="1:18" s="15" customFormat="1" ht="14.4" thickBot="1">
      <c r="A136" s="48"/>
      <c r="B136" s="299"/>
      <c r="C136" s="783"/>
      <c r="D136" s="784"/>
      <c r="E136" s="785"/>
      <c r="F136" s="286"/>
      <c r="G136" s="286"/>
      <c r="H136" s="302"/>
      <c r="I136" s="17"/>
      <c r="J136" s="17"/>
      <c r="K136" s="17"/>
      <c r="L136" s="17"/>
      <c r="M136" s="17"/>
      <c r="N136" s="17"/>
      <c r="O136" s="17"/>
      <c r="P136" s="17"/>
      <c r="Q136" s="17"/>
      <c r="R136" s="16"/>
    </row>
    <row r="137" spans="1:18" s="15" customFormat="1">
      <c r="A137" s="48"/>
      <c r="B137" s="358"/>
      <c r="C137" s="48"/>
      <c r="D137" s="364"/>
      <c r="E137" s="48"/>
      <c r="F137" s="168"/>
      <c r="G137" s="167"/>
      <c r="H137" s="365"/>
      <c r="I137" s="17"/>
      <c r="J137" s="17"/>
      <c r="K137" s="17"/>
      <c r="L137" s="17"/>
      <c r="M137" s="17"/>
      <c r="N137" s="17"/>
      <c r="O137" s="17"/>
      <c r="P137" s="17"/>
      <c r="Q137" s="17"/>
      <c r="R137" s="16"/>
    </row>
    <row r="138" spans="1:18" s="15" customFormat="1">
      <c r="A138" s="48"/>
      <c r="B138" s="358"/>
      <c r="C138" s="48"/>
      <c r="D138" s="364"/>
      <c r="E138" s="48"/>
      <c r="F138" s="168"/>
      <c r="G138" s="167"/>
      <c r="H138" s="365"/>
      <c r="I138" s="17"/>
      <c r="J138" s="17"/>
      <c r="K138" s="17"/>
      <c r="L138" s="17"/>
      <c r="M138" s="17"/>
      <c r="N138" s="17"/>
      <c r="O138" s="17"/>
      <c r="P138" s="17"/>
      <c r="Q138" s="17"/>
      <c r="R138" s="16"/>
    </row>
    <row r="139" spans="1:18" s="15" customFormat="1">
      <c r="B139" s="156"/>
      <c r="D139" s="21"/>
      <c r="F139" s="20"/>
      <c r="G139" s="19"/>
      <c r="H139" s="18"/>
      <c r="I139" s="17"/>
      <c r="J139" s="17"/>
      <c r="K139" s="17"/>
      <c r="L139" s="17"/>
      <c r="M139" s="17"/>
      <c r="N139" s="17"/>
      <c r="O139" s="17"/>
      <c r="P139" s="17"/>
      <c r="Q139" s="17"/>
      <c r="R139" s="16"/>
    </row>
    <row r="140" spans="1:18" s="15" customFormat="1">
      <c r="B140" s="156"/>
      <c r="D140" s="21"/>
      <c r="F140" s="20"/>
      <c r="G140" s="19"/>
      <c r="H140" s="18"/>
      <c r="I140" s="17"/>
      <c r="J140" s="17"/>
      <c r="K140" s="17"/>
      <c r="L140" s="17"/>
      <c r="M140" s="17"/>
      <c r="N140" s="17"/>
      <c r="O140" s="17"/>
      <c r="P140" s="17"/>
      <c r="Q140" s="17"/>
      <c r="R140" s="16"/>
    </row>
    <row r="141" spans="1:18" s="15" customFormat="1">
      <c r="B141" s="156"/>
      <c r="D141" s="21"/>
      <c r="F141" s="20"/>
      <c r="G141" s="19"/>
      <c r="H141" s="18"/>
      <c r="I141" s="17"/>
      <c r="J141" s="17"/>
      <c r="K141" s="17"/>
      <c r="L141" s="17"/>
      <c r="M141" s="17"/>
      <c r="N141" s="17"/>
      <c r="O141" s="17"/>
      <c r="P141" s="17"/>
      <c r="Q141" s="17"/>
      <c r="R141" s="16"/>
    </row>
    <row r="142" spans="1:18" s="15" customFormat="1">
      <c r="B142" s="156"/>
      <c r="D142" s="21"/>
      <c r="F142" s="20"/>
      <c r="G142" s="19"/>
      <c r="H142" s="18"/>
      <c r="I142" s="17"/>
      <c r="J142" s="17"/>
      <c r="K142" s="17"/>
      <c r="L142" s="17"/>
      <c r="M142" s="17"/>
      <c r="N142" s="17"/>
      <c r="O142" s="17"/>
      <c r="P142" s="17"/>
      <c r="Q142" s="17"/>
      <c r="R142" s="16"/>
    </row>
    <row r="143" spans="1:18" s="15" customFormat="1">
      <c r="B143" s="156"/>
      <c r="D143" s="21"/>
      <c r="F143" s="20"/>
      <c r="G143" s="19"/>
      <c r="H143" s="18"/>
      <c r="I143" s="17"/>
      <c r="J143" s="17"/>
      <c r="K143" s="17"/>
      <c r="L143" s="17"/>
      <c r="M143" s="17"/>
      <c r="N143" s="17"/>
      <c r="O143" s="17"/>
      <c r="P143" s="17"/>
      <c r="Q143" s="17"/>
      <c r="R143" s="16"/>
    </row>
    <row r="144" spans="1:18" s="15" customFormat="1">
      <c r="B144" s="156"/>
      <c r="D144" s="21"/>
      <c r="F144" s="20"/>
      <c r="G144" s="19"/>
      <c r="H144" s="18"/>
      <c r="I144" s="17"/>
      <c r="J144" s="17"/>
      <c r="K144" s="17"/>
      <c r="L144" s="17"/>
      <c r="M144" s="17"/>
      <c r="N144" s="17"/>
      <c r="O144" s="17"/>
      <c r="P144" s="17"/>
      <c r="Q144" s="17"/>
      <c r="R144" s="16"/>
    </row>
    <row r="145" spans="2:18" s="15" customFormat="1">
      <c r="B145" s="156"/>
      <c r="D145" s="21"/>
      <c r="F145" s="20"/>
      <c r="G145" s="19"/>
      <c r="H145" s="18"/>
      <c r="I145" s="17"/>
      <c r="J145" s="17"/>
      <c r="K145" s="17"/>
      <c r="L145" s="17"/>
      <c r="M145" s="17"/>
      <c r="N145" s="17"/>
      <c r="O145" s="17"/>
      <c r="P145" s="17"/>
      <c r="Q145" s="17"/>
      <c r="R145" s="16"/>
    </row>
    <row r="146" spans="2:18" s="15" customFormat="1">
      <c r="B146" s="156"/>
      <c r="D146" s="21"/>
      <c r="F146" s="20"/>
      <c r="G146" s="19"/>
      <c r="H146" s="18"/>
      <c r="I146" s="17"/>
      <c r="J146" s="17"/>
      <c r="K146" s="17"/>
      <c r="L146" s="17"/>
      <c r="M146" s="17"/>
      <c r="N146" s="17"/>
      <c r="O146" s="17"/>
      <c r="P146" s="17"/>
      <c r="Q146" s="17"/>
      <c r="R146" s="16"/>
    </row>
    <row r="147" spans="2:18" s="15" customFormat="1">
      <c r="B147" s="156"/>
      <c r="D147" s="21"/>
      <c r="F147" s="20"/>
      <c r="G147" s="19"/>
      <c r="H147" s="18"/>
      <c r="I147" s="17"/>
      <c r="J147" s="17"/>
      <c r="K147" s="17"/>
      <c r="L147" s="17"/>
      <c r="M147" s="17"/>
      <c r="N147" s="17"/>
      <c r="O147" s="17"/>
      <c r="P147" s="17"/>
      <c r="Q147" s="17"/>
      <c r="R147" s="16"/>
    </row>
    <row r="148" spans="2:18" s="15" customFormat="1">
      <c r="B148" s="156"/>
      <c r="D148" s="21"/>
      <c r="F148" s="20"/>
      <c r="G148" s="19"/>
      <c r="H148" s="18"/>
      <c r="I148" s="17"/>
      <c r="J148" s="17"/>
      <c r="K148" s="17"/>
      <c r="L148" s="17"/>
      <c r="M148" s="17"/>
      <c r="N148" s="17"/>
      <c r="O148" s="17"/>
      <c r="P148" s="17"/>
      <c r="Q148" s="17"/>
      <c r="R148" s="16"/>
    </row>
    <row r="149" spans="2:18" s="15" customFormat="1">
      <c r="B149" s="156"/>
      <c r="D149" s="21"/>
      <c r="F149" s="20"/>
      <c r="G149" s="19"/>
      <c r="H149" s="18"/>
      <c r="I149" s="17"/>
      <c r="J149" s="17"/>
      <c r="K149" s="17"/>
      <c r="L149" s="17"/>
      <c r="M149" s="17"/>
      <c r="N149" s="17"/>
      <c r="O149" s="17"/>
      <c r="P149" s="17"/>
      <c r="Q149" s="17"/>
      <c r="R149" s="16"/>
    </row>
    <row r="150" spans="2:18" s="15" customFormat="1">
      <c r="B150" s="156"/>
      <c r="D150" s="21"/>
      <c r="F150" s="20"/>
      <c r="G150" s="19"/>
      <c r="H150" s="18"/>
      <c r="I150" s="17"/>
      <c r="J150" s="17"/>
      <c r="K150" s="17"/>
      <c r="L150" s="17"/>
      <c r="M150" s="17"/>
      <c r="N150" s="17"/>
      <c r="O150" s="17"/>
      <c r="P150" s="17"/>
      <c r="Q150" s="17"/>
      <c r="R150" s="16"/>
    </row>
    <row r="151" spans="2:18" s="15" customFormat="1">
      <c r="B151" s="156"/>
      <c r="D151" s="21"/>
      <c r="F151" s="20"/>
      <c r="G151" s="19"/>
      <c r="H151" s="18"/>
      <c r="I151" s="17"/>
      <c r="J151" s="17"/>
      <c r="K151" s="17"/>
      <c r="L151" s="17"/>
      <c r="M151" s="17"/>
      <c r="N151" s="17"/>
      <c r="O151" s="17"/>
      <c r="P151" s="17"/>
      <c r="Q151" s="17"/>
      <c r="R151" s="16"/>
    </row>
    <row r="152" spans="2:18" s="15" customFormat="1">
      <c r="B152" s="156"/>
      <c r="D152" s="21"/>
      <c r="F152" s="20"/>
      <c r="G152" s="19"/>
      <c r="H152" s="18"/>
      <c r="I152" s="17"/>
      <c r="J152" s="17"/>
      <c r="K152" s="17"/>
      <c r="L152" s="17"/>
      <c r="M152" s="17"/>
      <c r="N152" s="17"/>
      <c r="O152" s="17"/>
      <c r="P152" s="17"/>
      <c r="Q152" s="17"/>
      <c r="R152" s="16"/>
    </row>
    <row r="153" spans="2:18" s="15" customFormat="1">
      <c r="B153" s="156"/>
      <c r="D153" s="21"/>
      <c r="F153" s="20"/>
      <c r="G153" s="19"/>
      <c r="H153" s="18"/>
      <c r="I153" s="17"/>
      <c r="J153" s="17"/>
      <c r="K153" s="17"/>
      <c r="L153" s="17"/>
      <c r="M153" s="17"/>
      <c r="N153" s="17"/>
      <c r="O153" s="17"/>
      <c r="P153" s="17"/>
      <c r="Q153" s="17"/>
      <c r="R153" s="16"/>
    </row>
    <row r="154" spans="2:18" s="15" customFormat="1">
      <c r="B154" s="156"/>
      <c r="D154" s="21"/>
      <c r="F154" s="20"/>
      <c r="G154" s="19"/>
      <c r="H154" s="18"/>
      <c r="I154" s="17"/>
      <c r="J154" s="17"/>
      <c r="K154" s="17"/>
      <c r="L154" s="17"/>
      <c r="M154" s="17"/>
      <c r="N154" s="17"/>
      <c r="O154" s="17"/>
      <c r="P154" s="17"/>
      <c r="Q154" s="17"/>
      <c r="R154" s="16"/>
    </row>
    <row r="155" spans="2:18" s="15" customFormat="1">
      <c r="B155" s="156"/>
      <c r="D155" s="21"/>
      <c r="F155" s="20"/>
      <c r="G155" s="19"/>
      <c r="H155" s="18"/>
      <c r="I155" s="17"/>
      <c r="J155" s="17"/>
      <c r="K155" s="17"/>
      <c r="L155" s="17"/>
      <c r="M155" s="17"/>
      <c r="N155" s="17"/>
      <c r="O155" s="17"/>
      <c r="P155" s="17"/>
      <c r="Q155" s="17"/>
      <c r="R155" s="16"/>
    </row>
    <row r="156" spans="2:18" s="15" customFormat="1">
      <c r="B156" s="156"/>
      <c r="D156" s="21"/>
      <c r="F156" s="20"/>
      <c r="G156" s="19"/>
      <c r="H156" s="18"/>
      <c r="I156" s="17"/>
      <c r="J156" s="17"/>
      <c r="K156" s="17"/>
      <c r="L156" s="17"/>
      <c r="M156" s="17"/>
      <c r="N156" s="17"/>
      <c r="O156" s="17"/>
      <c r="P156" s="17"/>
      <c r="Q156" s="17"/>
      <c r="R156" s="16"/>
    </row>
    <row r="157" spans="2:18" s="15" customFormat="1">
      <c r="B157" s="156"/>
      <c r="D157" s="21"/>
      <c r="F157" s="20"/>
      <c r="G157" s="19"/>
      <c r="H157" s="18"/>
      <c r="I157" s="17"/>
      <c r="J157" s="17"/>
      <c r="K157" s="17"/>
      <c r="L157" s="17"/>
      <c r="M157" s="17"/>
      <c r="N157" s="17"/>
      <c r="O157" s="17"/>
      <c r="P157" s="17"/>
      <c r="Q157" s="17"/>
      <c r="R157" s="16"/>
    </row>
    <row r="158" spans="2:18" s="15" customFormat="1">
      <c r="B158" s="156"/>
      <c r="D158" s="21"/>
      <c r="F158" s="20"/>
      <c r="G158" s="19"/>
      <c r="H158" s="18"/>
      <c r="I158" s="17"/>
      <c r="J158" s="17"/>
      <c r="K158" s="17"/>
      <c r="L158" s="17"/>
      <c r="M158" s="17"/>
      <c r="N158" s="17"/>
      <c r="O158" s="17"/>
      <c r="P158" s="17"/>
      <c r="Q158" s="17"/>
      <c r="R158" s="16"/>
    </row>
    <row r="159" spans="2:18" s="15" customFormat="1">
      <c r="B159" s="156"/>
      <c r="D159" s="21"/>
      <c r="F159" s="20"/>
      <c r="G159" s="19"/>
      <c r="H159" s="18"/>
      <c r="I159" s="17"/>
      <c r="J159" s="17"/>
      <c r="K159" s="17"/>
      <c r="L159" s="17"/>
      <c r="M159" s="17"/>
      <c r="N159" s="17"/>
      <c r="O159" s="17"/>
      <c r="P159" s="17"/>
      <c r="Q159" s="17"/>
      <c r="R159" s="16"/>
    </row>
    <row r="160" spans="2:18" s="15" customFormat="1">
      <c r="B160" s="156"/>
      <c r="D160" s="21"/>
      <c r="F160" s="20"/>
      <c r="G160" s="19"/>
      <c r="H160" s="18"/>
      <c r="I160" s="17"/>
      <c r="J160" s="17"/>
      <c r="K160" s="17"/>
      <c r="L160" s="17"/>
      <c r="M160" s="17"/>
      <c r="N160" s="17"/>
      <c r="O160" s="17"/>
      <c r="P160" s="17"/>
      <c r="Q160" s="17"/>
      <c r="R160" s="16"/>
    </row>
    <row r="161" spans="2:18" s="15" customFormat="1">
      <c r="B161" s="156"/>
      <c r="D161" s="21"/>
      <c r="F161" s="20"/>
      <c r="G161" s="19"/>
      <c r="H161" s="18"/>
      <c r="I161" s="17"/>
      <c r="J161" s="17"/>
      <c r="K161" s="17"/>
      <c r="L161" s="17"/>
      <c r="M161" s="17"/>
      <c r="N161" s="17"/>
      <c r="O161" s="17"/>
      <c r="P161" s="17"/>
      <c r="Q161" s="17"/>
      <c r="R161" s="16"/>
    </row>
    <row r="162" spans="2:18" s="15" customFormat="1">
      <c r="B162" s="156"/>
      <c r="D162" s="21"/>
      <c r="F162" s="20"/>
      <c r="G162" s="19"/>
      <c r="H162" s="18"/>
      <c r="I162" s="17"/>
      <c r="J162" s="17"/>
      <c r="K162" s="17"/>
      <c r="L162" s="17"/>
      <c r="M162" s="17"/>
      <c r="N162" s="17"/>
      <c r="O162" s="17"/>
      <c r="P162" s="17"/>
      <c r="Q162" s="17"/>
      <c r="R162" s="16"/>
    </row>
    <row r="163" spans="2:18" s="15" customFormat="1">
      <c r="B163" s="156"/>
      <c r="D163" s="21"/>
      <c r="F163" s="20"/>
      <c r="G163" s="19"/>
      <c r="H163" s="18"/>
      <c r="I163" s="17"/>
      <c r="J163" s="17"/>
      <c r="K163" s="17"/>
      <c r="L163" s="17"/>
      <c r="M163" s="17"/>
      <c r="N163" s="17"/>
      <c r="O163" s="17"/>
      <c r="P163" s="17"/>
      <c r="Q163" s="17"/>
      <c r="R163" s="16"/>
    </row>
    <row r="164" spans="2:18" s="15" customFormat="1">
      <c r="B164" s="156"/>
      <c r="D164" s="21"/>
      <c r="F164" s="20"/>
      <c r="G164" s="19"/>
      <c r="H164" s="18"/>
      <c r="I164" s="17"/>
      <c r="J164" s="17"/>
      <c r="K164" s="17"/>
      <c r="L164" s="17"/>
      <c r="M164" s="17"/>
      <c r="N164" s="17"/>
      <c r="O164" s="17"/>
      <c r="P164" s="17"/>
      <c r="Q164" s="17"/>
      <c r="R164" s="16"/>
    </row>
    <row r="165" spans="2:18" s="15" customFormat="1">
      <c r="B165" s="156"/>
      <c r="D165" s="21"/>
      <c r="F165" s="20"/>
      <c r="G165" s="19"/>
      <c r="H165" s="18"/>
      <c r="I165" s="17"/>
      <c r="J165" s="17"/>
      <c r="K165" s="17"/>
      <c r="L165" s="17"/>
      <c r="M165" s="17"/>
      <c r="N165" s="17"/>
      <c r="O165" s="17"/>
      <c r="P165" s="17"/>
      <c r="Q165" s="17"/>
      <c r="R165" s="16"/>
    </row>
    <row r="166" spans="2:18" s="15" customFormat="1">
      <c r="B166" s="156"/>
      <c r="D166" s="21"/>
      <c r="F166" s="20"/>
      <c r="G166" s="19"/>
      <c r="H166" s="18"/>
      <c r="I166" s="17"/>
      <c r="J166" s="17"/>
      <c r="K166" s="17"/>
      <c r="L166" s="17"/>
      <c r="M166" s="17"/>
      <c r="N166" s="17"/>
      <c r="O166" s="17"/>
      <c r="P166" s="17"/>
      <c r="Q166" s="17"/>
      <c r="R166" s="16"/>
    </row>
    <row r="167" spans="2:18" s="15" customFormat="1">
      <c r="B167" s="156"/>
      <c r="D167" s="21"/>
      <c r="F167" s="20"/>
      <c r="G167" s="19"/>
      <c r="H167" s="18"/>
      <c r="I167" s="17"/>
      <c r="J167" s="17"/>
      <c r="K167" s="17"/>
      <c r="L167" s="17"/>
      <c r="M167" s="17"/>
      <c r="N167" s="17"/>
      <c r="O167" s="17"/>
      <c r="P167" s="17"/>
      <c r="Q167" s="17"/>
      <c r="R167" s="16"/>
    </row>
    <row r="168" spans="2:18" s="15" customFormat="1">
      <c r="B168" s="156"/>
      <c r="D168" s="21"/>
      <c r="F168" s="20"/>
      <c r="G168" s="19"/>
      <c r="H168" s="18"/>
      <c r="I168" s="17"/>
      <c r="J168" s="17"/>
      <c r="K168" s="17"/>
      <c r="L168" s="17"/>
      <c r="M168" s="17"/>
      <c r="N168" s="17"/>
      <c r="O168" s="17"/>
      <c r="P168" s="17"/>
      <c r="Q168" s="17"/>
      <c r="R168" s="16"/>
    </row>
    <row r="169" spans="2:18" s="15" customFormat="1">
      <c r="B169" s="156"/>
      <c r="D169" s="21"/>
      <c r="F169" s="20"/>
      <c r="G169" s="19"/>
      <c r="H169" s="18"/>
      <c r="I169" s="17"/>
      <c r="J169" s="17"/>
      <c r="K169" s="17"/>
      <c r="L169" s="17"/>
      <c r="M169" s="17"/>
      <c r="N169" s="17"/>
      <c r="O169" s="17"/>
      <c r="P169" s="17"/>
      <c r="Q169" s="17"/>
      <c r="R169" s="16"/>
    </row>
    <row r="170" spans="2:18" s="15" customFormat="1">
      <c r="B170" s="156"/>
      <c r="D170" s="21"/>
      <c r="F170" s="20"/>
      <c r="G170" s="19"/>
      <c r="H170" s="18"/>
      <c r="I170" s="17"/>
      <c r="J170" s="17"/>
      <c r="K170" s="17"/>
      <c r="L170" s="17"/>
      <c r="M170" s="17"/>
      <c r="N170" s="17"/>
      <c r="O170" s="17"/>
      <c r="P170" s="17"/>
      <c r="Q170" s="17"/>
      <c r="R170" s="16"/>
    </row>
    <row r="171" spans="2:18" s="15" customFormat="1">
      <c r="B171" s="156"/>
      <c r="D171" s="21"/>
      <c r="F171" s="20"/>
      <c r="G171" s="19"/>
      <c r="H171" s="18"/>
      <c r="I171" s="17"/>
      <c r="J171" s="17"/>
      <c r="K171" s="17"/>
      <c r="L171" s="17"/>
      <c r="M171" s="17"/>
      <c r="N171" s="17"/>
      <c r="O171" s="17"/>
      <c r="P171" s="17"/>
      <c r="Q171" s="17"/>
      <c r="R171" s="16"/>
    </row>
    <row r="172" spans="2:18" s="15" customFormat="1">
      <c r="B172" s="156"/>
      <c r="D172" s="21"/>
      <c r="F172" s="20"/>
      <c r="G172" s="19"/>
      <c r="H172" s="18"/>
      <c r="I172" s="17"/>
      <c r="J172" s="17"/>
      <c r="K172" s="17"/>
      <c r="L172" s="17"/>
      <c r="M172" s="17"/>
      <c r="N172" s="17"/>
      <c r="O172" s="17"/>
      <c r="P172" s="17"/>
      <c r="Q172" s="17"/>
      <c r="R172" s="16"/>
    </row>
    <row r="173" spans="2:18" s="15" customFormat="1">
      <c r="B173" s="156"/>
      <c r="D173" s="21"/>
      <c r="F173" s="20"/>
      <c r="G173" s="19"/>
      <c r="H173" s="18"/>
      <c r="I173" s="17"/>
      <c r="J173" s="17"/>
      <c r="K173" s="17"/>
      <c r="L173" s="17"/>
      <c r="M173" s="17"/>
      <c r="N173" s="17"/>
      <c r="O173" s="17"/>
      <c r="P173" s="17"/>
      <c r="Q173" s="17"/>
      <c r="R173" s="16"/>
    </row>
    <row r="174" spans="2:18" s="15" customFormat="1">
      <c r="B174" s="156"/>
      <c r="D174" s="21"/>
      <c r="F174" s="20"/>
      <c r="G174" s="19"/>
      <c r="H174" s="18"/>
      <c r="I174" s="17"/>
      <c r="J174" s="17"/>
      <c r="K174" s="17"/>
      <c r="L174" s="17"/>
      <c r="M174" s="17"/>
      <c r="N174" s="17"/>
      <c r="O174" s="17"/>
      <c r="P174" s="17"/>
      <c r="Q174" s="17"/>
      <c r="R174" s="16"/>
    </row>
    <row r="175" spans="2:18" s="15" customFormat="1">
      <c r="B175" s="156"/>
      <c r="D175" s="21"/>
      <c r="F175" s="20"/>
      <c r="G175" s="19"/>
      <c r="H175" s="18"/>
      <c r="I175" s="17"/>
      <c r="J175" s="17"/>
      <c r="K175" s="17"/>
      <c r="L175" s="17"/>
      <c r="M175" s="17"/>
      <c r="N175" s="17"/>
      <c r="O175" s="17"/>
      <c r="P175" s="17"/>
      <c r="Q175" s="17"/>
      <c r="R175" s="16"/>
    </row>
    <row r="176" spans="2:18" s="15" customFormat="1">
      <c r="B176" s="156"/>
      <c r="D176" s="21"/>
      <c r="F176" s="20"/>
      <c r="G176" s="19"/>
      <c r="H176" s="18"/>
      <c r="I176" s="17"/>
      <c r="J176" s="17"/>
      <c r="K176" s="17"/>
      <c r="L176" s="17"/>
      <c r="M176" s="17"/>
      <c r="N176" s="17"/>
      <c r="O176" s="17"/>
      <c r="P176" s="17"/>
      <c r="Q176" s="17"/>
      <c r="R176" s="16"/>
    </row>
    <row r="177" spans="2:18" s="15" customFormat="1">
      <c r="B177" s="156"/>
      <c r="D177" s="21"/>
      <c r="F177" s="20"/>
      <c r="G177" s="19"/>
      <c r="H177" s="18"/>
      <c r="I177" s="17"/>
      <c r="J177" s="17"/>
      <c r="K177" s="17"/>
      <c r="L177" s="17"/>
      <c r="M177" s="17"/>
      <c r="N177" s="17"/>
      <c r="O177" s="17"/>
      <c r="P177" s="17"/>
      <c r="Q177" s="17"/>
      <c r="R177" s="16"/>
    </row>
    <row r="178" spans="2:18" s="15" customFormat="1">
      <c r="B178" s="156"/>
      <c r="D178" s="21"/>
      <c r="F178" s="20"/>
      <c r="G178" s="19"/>
      <c r="H178" s="18"/>
      <c r="I178" s="17"/>
      <c r="J178" s="17"/>
      <c r="K178" s="17"/>
      <c r="L178" s="17"/>
      <c r="M178" s="17"/>
      <c r="N178" s="17"/>
      <c r="O178" s="17"/>
      <c r="P178" s="17"/>
      <c r="Q178" s="17"/>
      <c r="R178" s="16"/>
    </row>
    <row r="179" spans="2:18" s="15" customFormat="1">
      <c r="B179" s="156"/>
      <c r="D179" s="21"/>
      <c r="F179" s="20"/>
      <c r="G179" s="19"/>
      <c r="H179" s="18"/>
      <c r="I179" s="17"/>
      <c r="J179" s="17"/>
      <c r="K179" s="17"/>
      <c r="L179" s="17"/>
      <c r="M179" s="17"/>
      <c r="N179" s="17"/>
      <c r="O179" s="17"/>
      <c r="P179" s="17"/>
      <c r="Q179" s="17"/>
      <c r="R179" s="16"/>
    </row>
    <row r="180" spans="2:18" s="15" customFormat="1">
      <c r="B180" s="156"/>
      <c r="D180" s="21"/>
      <c r="F180" s="20"/>
      <c r="G180" s="19"/>
      <c r="H180" s="18"/>
      <c r="I180" s="17"/>
      <c r="J180" s="17"/>
      <c r="K180" s="17"/>
      <c r="L180" s="17"/>
      <c r="M180" s="17"/>
      <c r="N180" s="17"/>
      <c r="O180" s="17"/>
      <c r="P180" s="17"/>
      <c r="Q180" s="17"/>
      <c r="R180" s="16"/>
    </row>
    <row r="181" spans="2:18" s="15" customFormat="1">
      <c r="B181" s="156"/>
      <c r="D181" s="21"/>
      <c r="F181" s="20"/>
      <c r="G181" s="19"/>
      <c r="H181" s="18"/>
      <c r="I181" s="17"/>
      <c r="J181" s="17"/>
      <c r="K181" s="17"/>
      <c r="L181" s="17"/>
      <c r="M181" s="17"/>
      <c r="N181" s="17"/>
      <c r="O181" s="17"/>
      <c r="P181" s="17"/>
      <c r="Q181" s="17"/>
      <c r="R181" s="16"/>
    </row>
    <row r="182" spans="2:18" s="15" customFormat="1">
      <c r="B182" s="156"/>
      <c r="D182" s="21"/>
      <c r="F182" s="20"/>
      <c r="G182" s="19"/>
      <c r="H182" s="18"/>
      <c r="I182" s="17"/>
      <c r="J182" s="17"/>
      <c r="K182" s="17"/>
      <c r="L182" s="17"/>
      <c r="M182" s="17"/>
      <c r="N182" s="17"/>
      <c r="O182" s="17"/>
      <c r="P182" s="17"/>
      <c r="Q182" s="17"/>
      <c r="R182" s="16"/>
    </row>
    <row r="183" spans="2:18" s="15" customFormat="1">
      <c r="B183" s="156"/>
      <c r="D183" s="21"/>
      <c r="F183" s="20"/>
      <c r="G183" s="19"/>
      <c r="H183" s="18"/>
      <c r="I183" s="17"/>
      <c r="J183" s="17"/>
      <c r="K183" s="17"/>
      <c r="L183" s="17"/>
      <c r="M183" s="17"/>
      <c r="N183" s="17"/>
      <c r="O183" s="17"/>
      <c r="P183" s="17"/>
      <c r="Q183" s="17"/>
      <c r="R183" s="16"/>
    </row>
    <row r="184" spans="2:18" s="15" customFormat="1">
      <c r="B184" s="156"/>
      <c r="D184" s="21"/>
      <c r="F184" s="20"/>
      <c r="G184" s="19"/>
      <c r="H184" s="18"/>
      <c r="I184" s="17"/>
      <c r="J184" s="17"/>
      <c r="K184" s="17"/>
      <c r="L184" s="17"/>
      <c r="M184" s="17"/>
      <c r="N184" s="17"/>
      <c r="O184" s="17"/>
      <c r="P184" s="17"/>
      <c r="Q184" s="17"/>
      <c r="R184" s="16"/>
    </row>
    <row r="185" spans="2:18" s="15" customFormat="1">
      <c r="B185" s="156"/>
      <c r="D185" s="21"/>
      <c r="F185" s="20"/>
      <c r="G185" s="19"/>
      <c r="H185" s="18"/>
      <c r="I185" s="17"/>
      <c r="J185" s="17"/>
      <c r="K185" s="17"/>
      <c r="L185" s="17"/>
      <c r="M185" s="17"/>
      <c r="N185" s="17"/>
      <c r="O185" s="17"/>
      <c r="P185" s="17"/>
      <c r="Q185" s="17"/>
      <c r="R185" s="16"/>
    </row>
    <row r="186" spans="2:18" s="15" customFormat="1">
      <c r="B186" s="156"/>
      <c r="D186" s="21"/>
      <c r="F186" s="20"/>
      <c r="G186" s="19"/>
      <c r="H186" s="18"/>
      <c r="I186" s="17"/>
      <c r="J186" s="17"/>
      <c r="K186" s="17"/>
      <c r="L186" s="17"/>
      <c r="M186" s="17"/>
      <c r="N186" s="17"/>
      <c r="O186" s="17"/>
      <c r="P186" s="17"/>
      <c r="Q186" s="17"/>
      <c r="R186" s="16"/>
    </row>
    <row r="187" spans="2:18" s="15" customFormat="1">
      <c r="B187" s="156"/>
      <c r="D187" s="21"/>
      <c r="F187" s="20"/>
      <c r="G187" s="19"/>
      <c r="H187" s="18"/>
      <c r="I187" s="17"/>
      <c r="J187" s="17"/>
      <c r="K187" s="17"/>
      <c r="L187" s="17"/>
      <c r="M187" s="17"/>
      <c r="N187" s="17"/>
      <c r="O187" s="17"/>
      <c r="P187" s="17"/>
      <c r="Q187" s="17"/>
      <c r="R187" s="16"/>
    </row>
    <row r="188" spans="2:18" s="15" customFormat="1">
      <c r="B188" s="156"/>
      <c r="D188" s="21"/>
      <c r="F188" s="20"/>
      <c r="G188" s="19"/>
      <c r="H188" s="18"/>
      <c r="I188" s="17"/>
      <c r="J188" s="17"/>
      <c r="K188" s="17"/>
      <c r="L188" s="17"/>
      <c r="M188" s="17"/>
      <c r="N188" s="17"/>
      <c r="O188" s="17"/>
      <c r="P188" s="17"/>
      <c r="Q188" s="17"/>
      <c r="R188" s="16"/>
    </row>
    <row r="189" spans="2:18" s="15" customFormat="1">
      <c r="B189" s="156"/>
      <c r="D189" s="21"/>
      <c r="F189" s="20"/>
      <c r="G189" s="19"/>
      <c r="H189" s="18"/>
      <c r="I189" s="17"/>
      <c r="J189" s="17"/>
      <c r="K189" s="17"/>
      <c r="L189" s="17"/>
      <c r="M189" s="17"/>
      <c r="N189" s="17"/>
      <c r="O189" s="17"/>
      <c r="P189" s="17"/>
      <c r="Q189" s="17"/>
      <c r="R189" s="16"/>
    </row>
    <row r="190" spans="2:18" s="15" customFormat="1">
      <c r="B190" s="156"/>
      <c r="D190" s="21"/>
      <c r="F190" s="20"/>
      <c r="G190" s="19"/>
      <c r="H190" s="18"/>
      <c r="I190" s="17"/>
      <c r="J190" s="17"/>
      <c r="K190" s="17"/>
      <c r="L190" s="17"/>
      <c r="M190" s="17"/>
      <c r="N190" s="17"/>
      <c r="O190" s="17"/>
      <c r="P190" s="17"/>
      <c r="Q190" s="17"/>
      <c r="R190" s="16"/>
    </row>
    <row r="191" spans="2:18" s="15" customFormat="1">
      <c r="B191" s="156"/>
      <c r="D191" s="21"/>
      <c r="F191" s="20"/>
      <c r="G191" s="19"/>
      <c r="H191" s="18"/>
      <c r="I191" s="17"/>
      <c r="J191" s="17"/>
      <c r="K191" s="17"/>
      <c r="L191" s="17"/>
      <c r="M191" s="17"/>
      <c r="N191" s="17"/>
      <c r="O191" s="17"/>
      <c r="P191" s="17"/>
      <c r="Q191" s="17"/>
      <c r="R191" s="16"/>
    </row>
    <row r="192" spans="2:18" s="15" customFormat="1">
      <c r="B192" s="156"/>
      <c r="D192" s="21"/>
      <c r="F192" s="20"/>
      <c r="G192" s="19"/>
      <c r="H192" s="18"/>
      <c r="I192" s="17"/>
      <c r="J192" s="17"/>
      <c r="K192" s="17"/>
      <c r="L192" s="17"/>
      <c r="M192" s="17"/>
      <c r="N192" s="17"/>
      <c r="O192" s="17"/>
      <c r="P192" s="17"/>
      <c r="Q192" s="17"/>
      <c r="R192" s="16"/>
    </row>
    <row r="193" spans="2:18" s="15" customFormat="1">
      <c r="B193" s="156"/>
      <c r="D193" s="21"/>
      <c r="F193" s="20"/>
      <c r="G193" s="19"/>
      <c r="H193" s="18"/>
      <c r="I193" s="17"/>
      <c r="J193" s="17"/>
      <c r="K193" s="17"/>
      <c r="L193" s="17"/>
      <c r="M193" s="17"/>
      <c r="N193" s="17"/>
      <c r="O193" s="17"/>
      <c r="P193" s="17"/>
      <c r="Q193" s="17"/>
      <c r="R193" s="16"/>
    </row>
    <row r="194" spans="2:18" s="15" customFormat="1">
      <c r="B194" s="156"/>
      <c r="D194" s="21"/>
      <c r="F194" s="20"/>
      <c r="G194" s="19"/>
      <c r="H194" s="18"/>
      <c r="I194" s="17"/>
      <c r="J194" s="17"/>
      <c r="K194" s="17"/>
      <c r="L194" s="17"/>
      <c r="M194" s="17"/>
      <c r="N194" s="17"/>
      <c r="O194" s="17"/>
      <c r="P194" s="17"/>
      <c r="Q194" s="17"/>
      <c r="R194" s="16"/>
    </row>
    <row r="195" spans="2:18" s="15" customFormat="1">
      <c r="B195" s="156"/>
      <c r="D195" s="21"/>
      <c r="F195" s="20"/>
      <c r="G195" s="19"/>
      <c r="H195" s="18"/>
      <c r="I195" s="17"/>
      <c r="J195" s="17"/>
      <c r="K195" s="17"/>
      <c r="L195" s="17"/>
      <c r="M195" s="17"/>
      <c r="N195" s="17"/>
      <c r="O195" s="17"/>
      <c r="P195" s="17"/>
      <c r="Q195" s="17"/>
      <c r="R195" s="16"/>
    </row>
    <row r="196" spans="2:18" s="15" customFormat="1">
      <c r="B196" s="156"/>
      <c r="D196" s="21"/>
      <c r="F196" s="20"/>
      <c r="G196" s="19"/>
      <c r="H196" s="18"/>
      <c r="I196" s="17"/>
      <c r="J196" s="17"/>
      <c r="K196" s="17"/>
      <c r="L196" s="17"/>
      <c r="M196" s="17"/>
      <c r="N196" s="17"/>
      <c r="O196" s="17"/>
      <c r="P196" s="17"/>
      <c r="Q196" s="17"/>
      <c r="R196" s="16"/>
    </row>
    <row r="197" spans="2:18" s="15" customFormat="1">
      <c r="B197" s="156"/>
      <c r="D197" s="21"/>
      <c r="F197" s="20"/>
      <c r="G197" s="19"/>
      <c r="H197" s="18"/>
      <c r="I197" s="17"/>
      <c r="J197" s="17"/>
      <c r="K197" s="17"/>
      <c r="L197" s="17"/>
      <c r="M197" s="17"/>
      <c r="N197" s="17"/>
      <c r="O197" s="17"/>
      <c r="P197" s="17"/>
      <c r="Q197" s="17"/>
      <c r="R197" s="16"/>
    </row>
    <row r="198" spans="2:18" s="15" customFormat="1">
      <c r="B198" s="156"/>
      <c r="D198" s="21"/>
      <c r="F198" s="20"/>
      <c r="G198" s="19"/>
      <c r="H198" s="18"/>
      <c r="I198" s="17"/>
      <c r="J198" s="17"/>
      <c r="K198" s="17"/>
      <c r="L198" s="17"/>
      <c r="M198" s="17"/>
      <c r="N198" s="17"/>
      <c r="O198" s="17"/>
      <c r="P198" s="17"/>
      <c r="Q198" s="17"/>
      <c r="R198" s="16"/>
    </row>
    <row r="199" spans="2:18" s="15" customFormat="1">
      <c r="B199" s="156"/>
      <c r="D199" s="21"/>
      <c r="F199" s="20"/>
      <c r="G199" s="19"/>
      <c r="H199" s="18"/>
      <c r="I199" s="17"/>
      <c r="J199" s="17"/>
      <c r="K199" s="17"/>
      <c r="L199" s="17"/>
      <c r="M199" s="17"/>
      <c r="N199" s="17"/>
      <c r="O199" s="17"/>
      <c r="P199" s="17"/>
      <c r="Q199" s="17"/>
      <c r="R199" s="16"/>
    </row>
    <row r="200" spans="2:18" s="15" customFormat="1">
      <c r="B200" s="156"/>
      <c r="D200" s="21"/>
      <c r="F200" s="20"/>
      <c r="G200" s="19"/>
      <c r="H200" s="18"/>
      <c r="I200" s="17"/>
      <c r="J200" s="17"/>
      <c r="K200" s="17"/>
      <c r="L200" s="17"/>
      <c r="M200" s="17"/>
      <c r="N200" s="17"/>
      <c r="O200" s="17"/>
      <c r="P200" s="17"/>
      <c r="Q200" s="17"/>
      <c r="R200" s="16"/>
    </row>
    <row r="201" spans="2:18" s="15" customFormat="1">
      <c r="B201" s="156"/>
      <c r="D201" s="21"/>
      <c r="F201" s="20"/>
      <c r="G201" s="19"/>
      <c r="H201" s="18"/>
      <c r="I201" s="17"/>
      <c r="J201" s="17"/>
      <c r="K201" s="17"/>
      <c r="L201" s="17"/>
      <c r="M201" s="17"/>
      <c r="N201" s="17"/>
      <c r="O201" s="17"/>
      <c r="P201" s="17"/>
      <c r="Q201" s="17"/>
      <c r="R201" s="16"/>
    </row>
    <row r="202" spans="2:18" s="15" customFormat="1">
      <c r="B202" s="156"/>
      <c r="D202" s="21"/>
      <c r="F202" s="20"/>
      <c r="G202" s="19"/>
      <c r="H202" s="18"/>
      <c r="I202" s="17"/>
      <c r="J202" s="17"/>
      <c r="K202" s="17"/>
      <c r="L202" s="17"/>
      <c r="M202" s="17"/>
      <c r="N202" s="17"/>
      <c r="O202" s="17"/>
      <c r="P202" s="17"/>
      <c r="Q202" s="17"/>
      <c r="R202" s="16"/>
    </row>
    <row r="203" spans="2:18" s="15" customFormat="1">
      <c r="B203" s="156"/>
      <c r="D203" s="21"/>
      <c r="F203" s="20"/>
      <c r="G203" s="19"/>
      <c r="H203" s="18"/>
      <c r="I203" s="17"/>
      <c r="J203" s="17"/>
      <c r="K203" s="17"/>
      <c r="L203" s="17"/>
      <c r="M203" s="17"/>
      <c r="N203" s="17"/>
      <c r="O203" s="17"/>
      <c r="P203" s="17"/>
      <c r="Q203" s="17"/>
      <c r="R203" s="16"/>
    </row>
    <row r="204" spans="2:18" s="15" customFormat="1">
      <c r="B204" s="156"/>
      <c r="D204" s="21"/>
      <c r="F204" s="20"/>
      <c r="G204" s="19"/>
      <c r="H204" s="18"/>
      <c r="I204" s="17"/>
      <c r="J204" s="17"/>
      <c r="K204" s="17"/>
      <c r="L204" s="17"/>
      <c r="M204" s="17"/>
      <c r="N204" s="17"/>
      <c r="O204" s="17"/>
      <c r="P204" s="17"/>
      <c r="Q204" s="17"/>
      <c r="R204" s="16"/>
    </row>
    <row r="205" spans="2:18" s="15" customFormat="1">
      <c r="B205" s="156"/>
      <c r="D205" s="21"/>
      <c r="F205" s="20"/>
      <c r="G205" s="19"/>
      <c r="H205" s="18"/>
      <c r="I205" s="17"/>
      <c r="J205" s="17"/>
      <c r="K205" s="17"/>
      <c r="L205" s="17"/>
      <c r="M205" s="17"/>
      <c r="N205" s="17"/>
      <c r="O205" s="17"/>
      <c r="P205" s="17"/>
      <c r="Q205" s="17"/>
      <c r="R205" s="16"/>
    </row>
    <row r="206" spans="2:18" s="15" customFormat="1">
      <c r="B206" s="156"/>
      <c r="D206" s="21"/>
      <c r="F206" s="20"/>
      <c r="G206" s="19"/>
      <c r="H206" s="18"/>
      <c r="I206" s="17"/>
      <c r="J206" s="17"/>
      <c r="K206" s="17"/>
      <c r="L206" s="17"/>
      <c r="M206" s="17"/>
      <c r="N206" s="17"/>
      <c r="O206" s="17"/>
      <c r="P206" s="17"/>
      <c r="Q206" s="17"/>
      <c r="R206" s="16"/>
    </row>
    <row r="207" spans="2:18" s="15" customFormat="1">
      <c r="B207" s="156"/>
      <c r="D207" s="21"/>
      <c r="F207" s="20"/>
      <c r="G207" s="19"/>
      <c r="H207" s="18"/>
      <c r="I207" s="17"/>
      <c r="J207" s="17"/>
      <c r="K207" s="17"/>
      <c r="L207" s="17"/>
      <c r="M207" s="17"/>
      <c r="N207" s="17"/>
      <c r="O207" s="17"/>
      <c r="P207" s="17"/>
      <c r="Q207" s="17"/>
      <c r="R207" s="16"/>
    </row>
    <row r="208" spans="2:18" s="15" customFormat="1">
      <c r="B208" s="156"/>
      <c r="D208" s="21"/>
      <c r="F208" s="20"/>
      <c r="G208" s="19"/>
      <c r="H208" s="18"/>
      <c r="I208" s="17"/>
      <c r="J208" s="17"/>
      <c r="K208" s="17"/>
      <c r="L208" s="17"/>
      <c r="M208" s="17"/>
      <c r="N208" s="17"/>
      <c r="O208" s="17"/>
      <c r="P208" s="17"/>
      <c r="Q208" s="17"/>
      <c r="R208" s="16"/>
    </row>
    <row r="209" spans="2:18" s="15" customFormat="1">
      <c r="B209" s="156"/>
      <c r="D209" s="21"/>
      <c r="F209" s="20"/>
      <c r="G209" s="19"/>
      <c r="H209" s="18"/>
      <c r="I209" s="17"/>
      <c r="J209" s="17"/>
      <c r="K209" s="17"/>
      <c r="L209" s="17"/>
      <c r="M209" s="17"/>
      <c r="N209" s="17"/>
      <c r="O209" s="17"/>
      <c r="P209" s="17"/>
      <c r="Q209" s="17"/>
      <c r="R209" s="16"/>
    </row>
    <row r="210" spans="2:18" s="15" customFormat="1">
      <c r="B210" s="156"/>
      <c r="D210" s="21"/>
      <c r="F210" s="20"/>
      <c r="G210" s="19"/>
      <c r="H210" s="18"/>
      <c r="I210" s="17"/>
      <c r="J210" s="17"/>
      <c r="K210" s="17"/>
      <c r="L210" s="17"/>
      <c r="M210" s="17"/>
      <c r="N210" s="17"/>
      <c r="O210" s="17"/>
      <c r="P210" s="17"/>
      <c r="Q210" s="17"/>
      <c r="R210" s="16"/>
    </row>
    <row r="211" spans="2:18" s="15" customFormat="1">
      <c r="B211" s="156"/>
      <c r="D211" s="21"/>
      <c r="F211" s="20"/>
      <c r="G211" s="19"/>
      <c r="H211" s="18"/>
      <c r="I211" s="17"/>
      <c r="J211" s="17"/>
      <c r="K211" s="17"/>
      <c r="L211" s="17"/>
      <c r="M211" s="17"/>
      <c r="N211" s="17"/>
      <c r="O211" s="17"/>
      <c r="P211" s="17"/>
      <c r="Q211" s="17"/>
      <c r="R211" s="16"/>
    </row>
    <row r="212" spans="2:18" s="15" customFormat="1">
      <c r="B212" s="156"/>
      <c r="D212" s="21"/>
      <c r="F212" s="20"/>
      <c r="G212" s="19"/>
      <c r="H212" s="18"/>
      <c r="I212" s="17"/>
      <c r="J212" s="17"/>
      <c r="K212" s="17"/>
      <c r="L212" s="17"/>
      <c r="M212" s="17"/>
      <c r="N212" s="17"/>
      <c r="O212" s="17"/>
      <c r="P212" s="17"/>
      <c r="Q212" s="17"/>
      <c r="R212" s="16"/>
    </row>
    <row r="213" spans="2:18" s="15" customFormat="1">
      <c r="B213" s="156"/>
      <c r="D213" s="21"/>
      <c r="F213" s="20"/>
      <c r="G213" s="19"/>
      <c r="H213" s="18"/>
      <c r="I213" s="17"/>
      <c r="J213" s="17"/>
      <c r="K213" s="17"/>
      <c r="L213" s="17"/>
      <c r="M213" s="17"/>
      <c r="N213" s="17"/>
      <c r="O213" s="17"/>
      <c r="P213" s="17"/>
      <c r="Q213" s="17"/>
      <c r="R213" s="16"/>
    </row>
    <row r="214" spans="2:18" s="15" customFormat="1">
      <c r="B214" s="156"/>
      <c r="D214" s="21"/>
      <c r="F214" s="20"/>
      <c r="G214" s="19"/>
      <c r="H214" s="18"/>
      <c r="I214" s="17"/>
      <c r="J214" s="17"/>
      <c r="K214" s="17"/>
      <c r="L214" s="17"/>
      <c r="M214" s="17"/>
      <c r="N214" s="17"/>
      <c r="O214" s="17"/>
      <c r="P214" s="17"/>
      <c r="Q214" s="17"/>
      <c r="R214" s="16"/>
    </row>
    <row r="215" spans="2:18" s="15" customFormat="1">
      <c r="B215" s="156"/>
      <c r="D215" s="21"/>
      <c r="F215" s="20"/>
      <c r="G215" s="19"/>
      <c r="H215" s="18"/>
      <c r="I215" s="17"/>
      <c r="J215" s="17"/>
      <c r="K215" s="17"/>
      <c r="L215" s="17"/>
      <c r="M215" s="17"/>
      <c r="N215" s="17"/>
      <c r="O215" s="17"/>
      <c r="P215" s="17"/>
      <c r="Q215" s="17"/>
      <c r="R215" s="16"/>
    </row>
    <row r="216" spans="2:18" s="15" customFormat="1">
      <c r="B216" s="156"/>
      <c r="D216" s="21"/>
      <c r="F216" s="20"/>
      <c r="G216" s="19"/>
      <c r="H216" s="18"/>
      <c r="I216" s="17"/>
      <c r="J216" s="17"/>
      <c r="K216" s="17"/>
      <c r="L216" s="17"/>
      <c r="M216" s="17"/>
      <c r="N216" s="17"/>
      <c r="O216" s="17"/>
      <c r="P216" s="17"/>
      <c r="Q216" s="17"/>
      <c r="R216" s="16"/>
    </row>
    <row r="217" spans="2:18" s="15" customFormat="1">
      <c r="B217" s="156"/>
      <c r="D217" s="21"/>
      <c r="F217" s="20"/>
      <c r="G217" s="19"/>
      <c r="H217" s="18"/>
      <c r="I217" s="17"/>
      <c r="J217" s="17"/>
      <c r="K217" s="17"/>
      <c r="L217" s="17"/>
      <c r="M217" s="17"/>
      <c r="N217" s="17"/>
      <c r="O217" s="17"/>
      <c r="P217" s="17"/>
      <c r="Q217" s="17"/>
      <c r="R217" s="16"/>
    </row>
    <row r="218" spans="2:18" s="15" customFormat="1">
      <c r="B218" s="156"/>
      <c r="D218" s="21"/>
      <c r="F218" s="20"/>
      <c r="G218" s="19"/>
      <c r="H218" s="18"/>
      <c r="I218" s="17"/>
      <c r="J218" s="17"/>
      <c r="K218" s="17"/>
      <c r="L218" s="17"/>
      <c r="M218" s="17"/>
      <c r="N218" s="17"/>
      <c r="O218" s="17"/>
      <c r="P218" s="17"/>
      <c r="Q218" s="17"/>
      <c r="R218" s="16"/>
    </row>
    <row r="219" spans="2:18" s="15" customFormat="1">
      <c r="B219" s="156"/>
      <c r="D219" s="21"/>
      <c r="F219" s="20"/>
      <c r="G219" s="19"/>
      <c r="H219" s="18"/>
      <c r="I219" s="17"/>
      <c r="J219" s="17"/>
      <c r="K219" s="17"/>
      <c r="L219" s="17"/>
      <c r="M219" s="17"/>
      <c r="N219" s="17"/>
      <c r="O219" s="17"/>
      <c r="P219" s="17"/>
      <c r="Q219" s="17"/>
      <c r="R219" s="16"/>
    </row>
    <row r="220" spans="2:18" s="15" customFormat="1">
      <c r="B220" s="156"/>
      <c r="D220" s="21"/>
      <c r="F220" s="20"/>
      <c r="G220" s="19"/>
      <c r="H220" s="18"/>
      <c r="I220" s="17"/>
      <c r="J220" s="17"/>
      <c r="K220" s="17"/>
      <c r="L220" s="17"/>
      <c r="M220" s="17"/>
      <c r="N220" s="17"/>
      <c r="O220" s="17"/>
      <c r="P220" s="17"/>
      <c r="Q220" s="17"/>
      <c r="R220" s="16"/>
    </row>
    <row r="221" spans="2:18" s="15" customFormat="1">
      <c r="B221" s="156"/>
      <c r="D221" s="21"/>
      <c r="F221" s="20"/>
      <c r="G221" s="19"/>
      <c r="H221" s="18"/>
      <c r="I221" s="17"/>
      <c r="J221" s="17"/>
      <c r="K221" s="17"/>
      <c r="L221" s="17"/>
      <c r="M221" s="17"/>
      <c r="N221" s="17"/>
      <c r="O221" s="17"/>
      <c r="P221" s="17"/>
      <c r="Q221" s="17"/>
      <c r="R221" s="16"/>
    </row>
    <row r="222" spans="2:18" s="15" customFormat="1">
      <c r="B222" s="156"/>
      <c r="D222" s="21"/>
      <c r="F222" s="20"/>
      <c r="G222" s="19"/>
      <c r="H222" s="18"/>
      <c r="I222" s="17"/>
      <c r="J222" s="17"/>
      <c r="K222" s="17"/>
      <c r="L222" s="17"/>
      <c r="M222" s="17"/>
      <c r="N222" s="17"/>
      <c r="O222" s="17"/>
      <c r="P222" s="17"/>
      <c r="Q222" s="17"/>
      <c r="R222" s="16"/>
    </row>
    <row r="223" spans="2:18" s="15" customFormat="1">
      <c r="B223" s="156"/>
      <c r="D223" s="21"/>
      <c r="F223" s="20"/>
      <c r="G223" s="19"/>
      <c r="H223" s="18"/>
      <c r="I223" s="17"/>
      <c r="J223" s="17"/>
      <c r="K223" s="17"/>
      <c r="L223" s="17"/>
      <c r="M223" s="17"/>
      <c r="N223" s="17"/>
      <c r="O223" s="17"/>
      <c r="P223" s="17"/>
      <c r="Q223" s="17"/>
      <c r="R223" s="16"/>
    </row>
    <row r="224" spans="2:18" s="15" customFormat="1">
      <c r="B224" s="156"/>
      <c r="D224" s="21"/>
      <c r="F224" s="20"/>
      <c r="G224" s="19"/>
      <c r="H224" s="18"/>
      <c r="I224" s="17"/>
      <c r="J224" s="17"/>
      <c r="K224" s="17"/>
      <c r="L224" s="17"/>
      <c r="M224" s="17"/>
      <c r="N224" s="17"/>
      <c r="O224" s="17"/>
      <c r="P224" s="17"/>
      <c r="Q224" s="17"/>
      <c r="R224" s="16"/>
    </row>
    <row r="225" spans="2:18" s="15" customFormat="1">
      <c r="B225" s="156"/>
      <c r="D225" s="21"/>
      <c r="F225" s="20"/>
      <c r="G225" s="19"/>
      <c r="H225" s="18"/>
      <c r="I225" s="17"/>
      <c r="J225" s="17"/>
      <c r="K225" s="17"/>
      <c r="L225" s="17"/>
      <c r="M225" s="17"/>
      <c r="N225" s="17"/>
      <c r="O225" s="17"/>
      <c r="P225" s="17"/>
      <c r="Q225" s="17"/>
      <c r="R225" s="16"/>
    </row>
    <row r="226" spans="2:18" s="15" customFormat="1">
      <c r="B226" s="156"/>
      <c r="D226" s="21"/>
      <c r="F226" s="20"/>
      <c r="G226" s="19"/>
      <c r="H226" s="18"/>
      <c r="I226" s="17"/>
      <c r="J226" s="17"/>
      <c r="K226" s="17"/>
      <c r="L226" s="17"/>
      <c r="M226" s="17"/>
      <c r="N226" s="17"/>
      <c r="O226" s="17"/>
      <c r="P226" s="17"/>
      <c r="Q226" s="17"/>
      <c r="R226" s="16"/>
    </row>
    <row r="227" spans="2:18" s="15" customFormat="1">
      <c r="B227" s="156"/>
      <c r="D227" s="21"/>
      <c r="F227" s="20"/>
      <c r="G227" s="19"/>
      <c r="H227" s="18"/>
      <c r="I227" s="17"/>
      <c r="J227" s="17"/>
      <c r="K227" s="17"/>
      <c r="L227" s="17"/>
      <c r="M227" s="17"/>
      <c r="N227" s="17"/>
      <c r="O227" s="17"/>
      <c r="P227" s="17"/>
      <c r="Q227" s="17"/>
      <c r="R227" s="16"/>
    </row>
    <row r="228" spans="2:18" s="15" customFormat="1">
      <c r="B228" s="156"/>
      <c r="D228" s="21"/>
      <c r="F228" s="20"/>
      <c r="G228" s="19"/>
      <c r="H228" s="18"/>
      <c r="I228" s="17"/>
      <c r="J228" s="17"/>
      <c r="K228" s="17"/>
      <c r="L228" s="17"/>
      <c r="M228" s="17"/>
      <c r="N228" s="17"/>
      <c r="O228" s="17"/>
      <c r="P228" s="17"/>
      <c r="Q228" s="17"/>
      <c r="R228" s="16"/>
    </row>
  </sheetData>
  <sheetProtection selectLockedCells="1" selectUnlockedCells="1"/>
  <mergeCells count="12">
    <mergeCell ref="A11:H11"/>
    <mergeCell ref="F106:H106"/>
    <mergeCell ref="F107:H107"/>
    <mergeCell ref="F108:H108"/>
    <mergeCell ref="D118:G118"/>
    <mergeCell ref="B126:D128"/>
    <mergeCell ref="C130:E136"/>
    <mergeCell ref="D119:G119"/>
    <mergeCell ref="D120:G120"/>
    <mergeCell ref="D122:G122"/>
    <mergeCell ref="D123:G123"/>
    <mergeCell ref="D124:E124"/>
  </mergeCells>
  <conditionalFormatting sqref="G124:H128">
    <cfRule type="expression" dxfId="63" priority="7" stopIfTrue="1">
      <formula>$D$13&lt;&gt;0</formula>
    </cfRule>
  </conditionalFormatting>
  <conditionalFormatting sqref="F124">
    <cfRule type="expression" dxfId="62" priority="6" stopIfTrue="1">
      <formula>$D$13&lt;&gt;0</formula>
    </cfRule>
  </conditionalFormatting>
  <conditionalFormatting sqref="D123:H123">
    <cfRule type="expression" dxfId="61" priority="3" stopIfTrue="1">
      <formula>$D$13&lt;&gt;0</formula>
    </cfRule>
  </conditionalFormatting>
  <conditionalFormatting sqref="D120:G120">
    <cfRule type="expression" dxfId="60" priority="4" stopIfTrue="1">
      <formula>$D$13&lt;&gt;0</formula>
    </cfRule>
  </conditionalFormatting>
  <conditionalFormatting sqref="D122:H122">
    <cfRule type="expression" dxfId="59" priority="5" stopIfTrue="1">
      <formula>$D$13&lt;&gt;0</formula>
    </cfRule>
  </conditionalFormatting>
  <conditionalFormatting sqref="H113:H117">
    <cfRule type="cellIs" dxfId="58" priority="1" stopIfTrue="1" operator="between">
      <formula>$D113</formula>
      <formula>$F113</formula>
    </cfRule>
  </conditionalFormatting>
  <conditionalFormatting sqref="H120">
    <cfRule type="expression" dxfId="57" priority="2" stopIfTrue="1">
      <formula>$D$13&lt;&gt;0</formula>
    </cfRule>
  </conditionalFormatting>
  <hyperlinks>
    <hyperlink ref="I96" r:id="rId1"/>
  </hyperlinks>
  <printOptions horizontalCentered="1"/>
  <pageMargins left="0.59027777777777779" right="0.19652777777777777" top="0.78749999999999998" bottom="0.78749999999999998" header="0.51180555555555551" footer="0.51180555555555551"/>
  <pageSetup paperSize="9" scale="70" firstPageNumber="0" orientation="portrait" horizontalDpi="300" verticalDpi="300" r:id="rId2"/>
  <headerFooter alignWithMargins="0">
    <oddFooter>&amp;L&amp;A&amp;RPágina &amp;P de &amp;N</oddFooter>
  </headerFooter>
  <rowBreaks count="1" manualBreakCount="1">
    <brk id="52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5"/>
  <sheetViews>
    <sheetView topLeftCell="A33" workbookViewId="0">
      <selection activeCell="N120" sqref="N120"/>
    </sheetView>
  </sheetViews>
  <sheetFormatPr defaultColWidth="9.109375" defaultRowHeight="13.8"/>
  <cols>
    <col min="1" max="1" width="7" style="8" customWidth="1"/>
    <col min="2" max="2" width="9.33203125" style="10" customWidth="1"/>
    <col min="3" max="3" width="10.88671875" style="8" customWidth="1"/>
    <col min="4" max="4" width="59.6640625" style="9" customWidth="1"/>
    <col min="5" max="5" width="6.109375" style="8" customWidth="1"/>
    <col min="6" max="6" width="7.5546875" style="7" customWidth="1"/>
    <col min="7" max="7" width="9" style="6" customWidth="1"/>
    <col min="8" max="8" width="14.44140625" style="5" customWidth="1"/>
    <col min="9" max="9" width="9.109375" style="4"/>
    <col min="10" max="10" width="9.109375" style="3"/>
    <col min="11" max="11" width="8.5546875" style="2" customWidth="1"/>
    <col min="12" max="12" width="25.5546875" style="2" customWidth="1"/>
    <col min="13" max="17" width="9.109375" style="2"/>
    <col min="18" max="16384" width="9.109375" style="1"/>
  </cols>
  <sheetData>
    <row r="1" spans="1:17">
      <c r="A1" s="150" t="s">
        <v>337</v>
      </c>
      <c r="B1" s="149"/>
      <c r="C1" s="148"/>
      <c r="D1" s="153"/>
      <c r="E1" s="152"/>
      <c r="F1" s="146"/>
      <c r="G1" s="145"/>
      <c r="H1" s="144"/>
    </row>
    <row r="2" spans="1:17">
      <c r="A2" s="150" t="s">
        <v>75</v>
      </c>
      <c r="B2" s="149"/>
      <c r="C2" s="148"/>
      <c r="D2" s="147"/>
      <c r="E2" s="152"/>
      <c r="F2" s="151"/>
      <c r="G2" s="145"/>
      <c r="H2" s="144"/>
    </row>
    <row r="3" spans="1:17">
      <c r="A3" s="150" t="s">
        <v>336</v>
      </c>
      <c r="B3" s="149"/>
      <c r="C3" s="148"/>
      <c r="D3" s="147"/>
      <c r="F3" s="151"/>
      <c r="G3" s="145"/>
      <c r="H3" s="144"/>
    </row>
    <row r="4" spans="1:17">
      <c r="A4" s="150" t="s">
        <v>316</v>
      </c>
      <c r="B4" s="149"/>
      <c r="C4" s="148"/>
      <c r="D4" s="147"/>
      <c r="F4" s="151"/>
      <c r="G4" s="145"/>
      <c r="H4" s="144"/>
    </row>
    <row r="5" spans="1:17">
      <c r="A5" s="150" t="s">
        <v>335</v>
      </c>
      <c r="B5" s="149"/>
      <c r="C5" s="148"/>
      <c r="D5" s="147"/>
      <c r="F5" s="146"/>
      <c r="G5" s="145"/>
      <c r="H5" s="144"/>
    </row>
    <row r="6" spans="1:17">
      <c r="A6" s="150"/>
      <c r="B6" s="149"/>
      <c r="C6" s="148"/>
      <c r="D6" s="147"/>
      <c r="F6" s="146"/>
      <c r="G6" s="145"/>
      <c r="H6" s="144"/>
    </row>
    <row r="7" spans="1:17" ht="18">
      <c r="A7" s="772" t="s">
        <v>71</v>
      </c>
      <c r="B7" s="772"/>
      <c r="C7" s="772"/>
      <c r="D7" s="772"/>
      <c r="E7" s="772"/>
      <c r="F7" s="772"/>
      <c r="G7" s="772"/>
      <c r="H7" s="772"/>
    </row>
    <row r="8" spans="1:17">
      <c r="A8" s="141"/>
      <c r="B8" s="143"/>
      <c r="C8" s="141"/>
      <c r="D8" s="142"/>
      <c r="E8" s="141"/>
      <c r="F8" s="140"/>
      <c r="G8" s="139"/>
      <c r="H8" s="25"/>
    </row>
    <row r="9" spans="1:17" s="133" customFormat="1" ht="27.6">
      <c r="A9" s="136" t="s">
        <v>70</v>
      </c>
      <c r="B9" s="138" t="s">
        <v>69</v>
      </c>
      <c r="C9" s="136" t="s">
        <v>68</v>
      </c>
      <c r="D9" s="137" t="s">
        <v>67</v>
      </c>
      <c r="E9" s="136" t="s">
        <v>66</v>
      </c>
      <c r="F9" s="136" t="s">
        <v>65</v>
      </c>
      <c r="G9" s="136" t="s">
        <v>64</v>
      </c>
      <c r="H9" s="136" t="s">
        <v>63</v>
      </c>
      <c r="I9" s="134"/>
      <c r="J9" s="135"/>
      <c r="K9" s="134"/>
      <c r="L9" s="134"/>
      <c r="M9" s="134"/>
      <c r="N9" s="134"/>
      <c r="O9" s="134"/>
      <c r="P9" s="134"/>
      <c r="Q9" s="134"/>
    </row>
    <row r="10" spans="1:17" s="2" customFormat="1">
      <c r="A10" s="105">
        <v>1</v>
      </c>
      <c r="B10" s="106"/>
      <c r="C10" s="105"/>
      <c r="D10" s="132" t="s">
        <v>62</v>
      </c>
      <c r="E10" s="131"/>
      <c r="F10" s="130"/>
      <c r="G10" s="91"/>
      <c r="H10" s="129"/>
      <c r="I10" s="4"/>
      <c r="J10" s="3"/>
    </row>
    <row r="11" spans="1:17" s="2" customFormat="1">
      <c r="A11" s="96" t="s">
        <v>77</v>
      </c>
      <c r="B11" s="96" t="s">
        <v>78</v>
      </c>
      <c r="C11" s="95" t="s">
        <v>14</v>
      </c>
      <c r="D11" s="127" t="s">
        <v>79</v>
      </c>
      <c r="E11" s="99" t="s">
        <v>80</v>
      </c>
      <c r="F11" s="92">
        <v>6</v>
      </c>
      <c r="G11" s="91">
        <v>334.58</v>
      </c>
      <c r="H11" s="97">
        <f>SUM(F11:F11)*G11</f>
        <v>2007.48</v>
      </c>
      <c r="I11" s="4"/>
      <c r="J11" s="3"/>
    </row>
    <row r="12" spans="1:17" s="2" customFormat="1" ht="55.2">
      <c r="A12" s="96" t="s">
        <v>81</v>
      </c>
      <c r="B12" s="96" t="s">
        <v>310</v>
      </c>
      <c r="C12" s="95" t="s">
        <v>14</v>
      </c>
      <c r="D12" s="127" t="s">
        <v>309</v>
      </c>
      <c r="E12" s="99" t="s">
        <v>80</v>
      </c>
      <c r="F12" s="92">
        <v>5</v>
      </c>
      <c r="G12" s="91">
        <v>394.53</v>
      </c>
      <c r="H12" s="97">
        <f>SUM(F12:F12)*G12</f>
        <v>1972.6499999999999</v>
      </c>
      <c r="I12" s="128"/>
      <c r="J12" s="3"/>
    </row>
    <row r="13" spans="1:17" s="4" customFormat="1">
      <c r="A13" s="95"/>
      <c r="B13" s="96"/>
      <c r="C13" s="95"/>
      <c r="D13" s="94" t="s">
        <v>20</v>
      </c>
      <c r="E13" s="93">
        <v>1</v>
      </c>
      <c r="F13" s="92"/>
      <c r="G13" s="91"/>
      <c r="H13" s="90">
        <f>SUM(H11:H12)</f>
        <v>3980.13</v>
      </c>
      <c r="J13" s="3"/>
    </row>
    <row r="14" spans="1:17" s="4" customFormat="1">
      <c r="A14" s="95"/>
      <c r="B14" s="96"/>
      <c r="C14" s="95"/>
      <c r="D14" s="94"/>
      <c r="E14" s="93"/>
      <c r="F14" s="92"/>
      <c r="G14" s="91"/>
      <c r="H14" s="90"/>
      <c r="J14" s="3"/>
    </row>
    <row r="15" spans="1:17" s="4" customFormat="1">
      <c r="A15" s="106">
        <v>2</v>
      </c>
      <c r="B15" s="106"/>
      <c r="C15" s="105"/>
      <c r="D15" s="126" t="s">
        <v>84</v>
      </c>
      <c r="E15" s="103"/>
      <c r="F15" s="125"/>
      <c r="G15" s="101"/>
      <c r="H15" s="90"/>
      <c r="J15" s="87"/>
    </row>
    <row r="16" spans="1:17" s="2" customFormat="1">
      <c r="A16" s="96" t="s">
        <v>61</v>
      </c>
      <c r="B16" s="96" t="s">
        <v>334</v>
      </c>
      <c r="C16" s="95" t="s">
        <v>14</v>
      </c>
      <c r="D16" s="264" t="s">
        <v>333</v>
      </c>
      <c r="E16" s="99" t="s">
        <v>86</v>
      </c>
      <c r="F16" s="92">
        <f>10.15*0.2*0.1</f>
        <v>0.20300000000000004</v>
      </c>
      <c r="G16" s="91">
        <v>139.47999999999999</v>
      </c>
      <c r="H16" s="97">
        <f>SUM(F16:F16)*G16</f>
        <v>28.314440000000005</v>
      </c>
      <c r="I16" s="128"/>
      <c r="J16" s="3"/>
    </row>
    <row r="17" spans="1:10" s="2" customFormat="1" ht="27.6">
      <c r="A17" s="96" t="s">
        <v>60</v>
      </c>
      <c r="B17" s="96" t="s">
        <v>261</v>
      </c>
      <c r="C17" s="265" t="s">
        <v>14</v>
      </c>
      <c r="D17" s="264" t="s">
        <v>332</v>
      </c>
      <c r="E17" s="263" t="s">
        <v>86</v>
      </c>
      <c r="F17" s="92">
        <f>10.15*0.2*0.9</f>
        <v>1.8270000000000002</v>
      </c>
      <c r="G17" s="91">
        <v>50.09</v>
      </c>
      <c r="H17" s="97">
        <f>F17*G17</f>
        <v>91.514430000000019</v>
      </c>
      <c r="I17" s="128"/>
      <c r="J17" s="3"/>
    </row>
    <row r="18" spans="1:10" s="2" customFormat="1">
      <c r="A18" s="96" t="s">
        <v>59</v>
      </c>
      <c r="B18" s="96">
        <v>96995</v>
      </c>
      <c r="C18" s="265" t="s">
        <v>14</v>
      </c>
      <c r="D18" s="264" t="s">
        <v>331</v>
      </c>
      <c r="E18" s="263" t="s">
        <v>86</v>
      </c>
      <c r="F18" s="92">
        <f>F17-(0.4669)</f>
        <v>1.3601000000000001</v>
      </c>
      <c r="G18" s="91">
        <v>42.28</v>
      </c>
      <c r="H18" s="97">
        <f>F18*G18</f>
        <v>57.505028000000003</v>
      </c>
      <c r="I18" s="128"/>
      <c r="J18" s="3"/>
    </row>
    <row r="19" spans="1:10" s="4" customFormat="1">
      <c r="A19" s="96" t="s">
        <v>58</v>
      </c>
      <c r="B19" s="96">
        <v>72897</v>
      </c>
      <c r="C19" s="95" t="s">
        <v>14</v>
      </c>
      <c r="D19" s="127" t="s">
        <v>258</v>
      </c>
      <c r="E19" s="99" t="s">
        <v>86</v>
      </c>
      <c r="F19" s="92">
        <f>8.68*0.1*1.15</f>
        <v>0.99819999999999987</v>
      </c>
      <c r="G19" s="91">
        <v>24.19</v>
      </c>
      <c r="H19" s="97">
        <f>SUM(F19:F19)*G19</f>
        <v>24.146457999999999</v>
      </c>
      <c r="J19" s="3"/>
    </row>
    <row r="20" spans="1:10" s="4" customFormat="1" ht="27.6">
      <c r="A20" s="96" t="s">
        <v>330</v>
      </c>
      <c r="B20" s="96">
        <v>95302</v>
      </c>
      <c r="C20" s="95" t="s">
        <v>14</v>
      </c>
      <c r="D20" s="127" t="s">
        <v>329</v>
      </c>
      <c r="E20" s="99" t="s">
        <v>92</v>
      </c>
      <c r="F20" s="92">
        <f>F19*22</f>
        <v>21.960399999999996</v>
      </c>
      <c r="G20" s="91">
        <v>1.44</v>
      </c>
      <c r="H20" s="97">
        <f>SUM(F20:F20)*G20</f>
        <v>31.622975999999994</v>
      </c>
      <c r="J20" s="3"/>
    </row>
    <row r="21" spans="1:10" s="4" customFormat="1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SUM(H16:H20)</f>
        <v>233.10333200000002</v>
      </c>
      <c r="J21" s="3"/>
    </row>
    <row r="22" spans="1:10" s="4" customFormat="1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>
      <c r="A23" s="106">
        <v>3</v>
      </c>
      <c r="B23" s="96"/>
      <c r="C23" s="105"/>
      <c r="D23" s="126" t="s">
        <v>328</v>
      </c>
      <c r="E23" s="103"/>
      <c r="F23" s="125"/>
      <c r="G23" s="101"/>
      <c r="H23" s="90"/>
      <c r="J23" s="87"/>
    </row>
    <row r="24" spans="1:10" s="114" customFormat="1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>
      <c r="A25" s="95" t="s">
        <v>56</v>
      </c>
      <c r="B25" s="96"/>
      <c r="C25" s="262" t="s">
        <v>95</v>
      </c>
      <c r="D25" s="100" t="s">
        <v>96</v>
      </c>
      <c r="E25" s="99" t="s">
        <v>66</v>
      </c>
      <c r="F25" s="98">
        <v>1</v>
      </c>
      <c r="G25" s="91">
        <v>5115.4815440000002</v>
      </c>
      <c r="H25" s="97">
        <f>SUM(F25:F25)*G25</f>
        <v>5115.4815440000002</v>
      </c>
      <c r="I25" s="4"/>
      <c r="J25" s="115"/>
    </row>
    <row r="26" spans="1:10" s="114" customFormat="1">
      <c r="A26" s="121" t="s">
        <v>55</v>
      </c>
      <c r="B26" s="96"/>
      <c r="C26" s="121"/>
      <c r="D26" s="120" t="s">
        <v>97</v>
      </c>
      <c r="E26" s="119"/>
      <c r="F26" s="118"/>
      <c r="G26" s="117"/>
      <c r="H26" s="116"/>
      <c r="J26" s="115"/>
    </row>
    <row r="27" spans="1:10" s="4" customFormat="1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2</v>
      </c>
      <c r="G27" s="91">
        <v>2152.08</v>
      </c>
      <c r="H27" s="97">
        <f>SUM(F27:F27)*G27</f>
        <v>4304.16</v>
      </c>
      <c r="J27" s="3"/>
    </row>
    <row r="28" spans="1:10" s="4" customFormat="1" ht="27.6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2</v>
      </c>
      <c r="G28" s="91">
        <v>77.709999999999994</v>
      </c>
      <c r="H28" s="97">
        <f>SUM(F28:F28)*G28</f>
        <v>155.41999999999999</v>
      </c>
      <c r="J28" s="3"/>
    </row>
    <row r="29" spans="1:10" s="114" customFormat="1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52.92</v>
      </c>
      <c r="G30" s="91">
        <v>141.13999999999999</v>
      </c>
      <c r="H30" s="97">
        <f>SUM(F30:F30)*G30</f>
        <v>7469.1287999999995</v>
      </c>
      <c r="J30" s="3"/>
    </row>
    <row r="31" spans="1:10" s="4" customFormat="1" ht="26.25" customHeight="1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20.3</v>
      </c>
      <c r="G31" s="91">
        <v>39.24</v>
      </c>
      <c r="H31" s="97">
        <f>F31*G31</f>
        <v>796.57200000000012</v>
      </c>
      <c r="J31" s="3"/>
    </row>
    <row r="32" spans="1:10" s="4" customFormat="1" ht="15.75" customHeight="1">
      <c r="A32" s="95" t="s">
        <v>48</v>
      </c>
      <c r="B32" s="96" t="s">
        <v>327</v>
      </c>
      <c r="C32" s="95" t="s">
        <v>6</v>
      </c>
      <c r="D32" s="100" t="s">
        <v>326</v>
      </c>
      <c r="E32" s="99" t="s">
        <v>80</v>
      </c>
      <c r="F32" s="98">
        <f>F30*0.2</f>
        <v>10.584000000000001</v>
      </c>
      <c r="G32" s="91">
        <v>18.72</v>
      </c>
      <c r="H32" s="97">
        <f>F32*G32</f>
        <v>198.13248000000002</v>
      </c>
      <c r="J32" s="3"/>
    </row>
    <row r="33" spans="1:10" s="114" customFormat="1">
      <c r="A33" s="121" t="s">
        <v>45</v>
      </c>
      <c r="B33" s="96"/>
      <c r="C33" s="121"/>
      <c r="D33" s="120" t="s">
        <v>110</v>
      </c>
      <c r="E33" s="119"/>
      <c r="F33" s="118"/>
      <c r="G33" s="117"/>
      <c r="H33" s="116"/>
      <c r="J33" s="115"/>
    </row>
    <row r="34" spans="1:10" s="4" customFormat="1">
      <c r="A34" s="95" t="s">
        <v>44</v>
      </c>
      <c r="B34" s="96">
        <v>500106</v>
      </c>
      <c r="C34" s="95" t="s">
        <v>6</v>
      </c>
      <c r="D34" s="100" t="s">
        <v>111</v>
      </c>
      <c r="E34" s="99" t="s">
        <v>66</v>
      </c>
      <c r="F34" s="98">
        <v>2</v>
      </c>
      <c r="G34" s="91">
        <v>321.58999999999997</v>
      </c>
      <c r="H34" s="97">
        <f t="shared" ref="H34:H39" si="0">SUM(F34:F34)*G34</f>
        <v>643.17999999999995</v>
      </c>
      <c r="J34" s="3"/>
    </row>
    <row r="35" spans="1:10" s="114" customFormat="1">
      <c r="A35" s="95" t="s">
        <v>43</v>
      </c>
      <c r="B35" s="96">
        <v>500118</v>
      </c>
      <c r="C35" s="95" t="s">
        <v>6</v>
      </c>
      <c r="D35" s="100" t="s">
        <v>112</v>
      </c>
      <c r="E35" s="99" t="s">
        <v>66</v>
      </c>
      <c r="F35" s="98">
        <v>2</v>
      </c>
      <c r="G35" s="91">
        <v>1044.5</v>
      </c>
      <c r="H35" s="97">
        <f t="shared" si="0"/>
        <v>2089</v>
      </c>
      <c r="I35" s="4"/>
      <c r="J35" s="115"/>
    </row>
    <row r="36" spans="1:10" s="114" customFormat="1">
      <c r="A36" s="95" t="s">
        <v>42</v>
      </c>
      <c r="B36" s="96">
        <v>500517</v>
      </c>
      <c r="C36" s="95" t="s">
        <v>6</v>
      </c>
      <c r="D36" s="100" t="s">
        <v>113</v>
      </c>
      <c r="E36" s="99" t="s">
        <v>66</v>
      </c>
      <c r="F36" s="98">
        <f>F34</f>
        <v>2</v>
      </c>
      <c r="G36" s="91">
        <v>54.1</v>
      </c>
      <c r="H36" s="97">
        <f t="shared" si="0"/>
        <v>108.2</v>
      </c>
      <c r="I36" s="4"/>
      <c r="J36" s="115"/>
    </row>
    <row r="37" spans="1:10" s="4" customFormat="1">
      <c r="A37" s="95" t="s">
        <v>41</v>
      </c>
      <c r="B37" s="96" t="s">
        <v>325</v>
      </c>
      <c r="C37" s="95" t="s">
        <v>6</v>
      </c>
      <c r="D37" s="100" t="s">
        <v>115</v>
      </c>
      <c r="E37" s="99" t="s">
        <v>95</v>
      </c>
      <c r="F37" s="98">
        <f>F34*30</f>
        <v>60</v>
      </c>
      <c r="G37" s="91">
        <v>24.53</v>
      </c>
      <c r="H37" s="97">
        <f t="shared" si="0"/>
        <v>1471.8000000000002</v>
      </c>
      <c r="J37" s="3"/>
    </row>
    <row r="38" spans="1:10" s="4" customFormat="1">
      <c r="A38" s="95" t="s">
        <v>40</v>
      </c>
      <c r="B38" s="96">
        <v>5001110</v>
      </c>
      <c r="C38" s="95" t="s">
        <v>6</v>
      </c>
      <c r="D38" s="100" t="s">
        <v>117</v>
      </c>
      <c r="E38" s="99" t="s">
        <v>101</v>
      </c>
      <c r="F38" s="98">
        <f>F34</f>
        <v>2</v>
      </c>
      <c r="G38" s="91">
        <v>144.16999999999999</v>
      </c>
      <c r="H38" s="97">
        <f t="shared" si="0"/>
        <v>288.33999999999997</v>
      </c>
      <c r="J38" s="3"/>
    </row>
    <row r="39" spans="1:10" s="4" customFormat="1">
      <c r="A39" s="95" t="s">
        <v>39</v>
      </c>
      <c r="B39" s="96" t="s">
        <v>118</v>
      </c>
      <c r="C39" s="95" t="s">
        <v>6</v>
      </c>
      <c r="D39" s="100" t="s">
        <v>119</v>
      </c>
      <c r="E39" s="99" t="s">
        <v>101</v>
      </c>
      <c r="F39" s="98">
        <f>F34</f>
        <v>2</v>
      </c>
      <c r="G39" s="91">
        <v>11.74</v>
      </c>
      <c r="H39" s="97">
        <f t="shared" si="0"/>
        <v>23.48</v>
      </c>
      <c r="J39" s="3"/>
    </row>
    <row r="40" spans="1:10" s="122" customFormat="1">
      <c r="A40" s="121" t="s">
        <v>38</v>
      </c>
      <c r="B40" s="96"/>
      <c r="C40" s="121"/>
      <c r="D40" s="120" t="s">
        <v>120</v>
      </c>
      <c r="E40" s="119"/>
      <c r="F40" s="118"/>
      <c r="G40" s="117"/>
      <c r="H40" s="116"/>
      <c r="I40" s="114"/>
      <c r="J40" s="115"/>
    </row>
    <row r="41" spans="1:10" s="4" customFormat="1">
      <c r="A41" s="95" t="s">
        <v>37</v>
      </c>
      <c r="B41" s="96">
        <v>501010</v>
      </c>
      <c r="C41" s="95" t="s">
        <v>6</v>
      </c>
      <c r="D41" s="100" t="s">
        <v>121</v>
      </c>
      <c r="E41" s="99" t="s">
        <v>66</v>
      </c>
      <c r="F41" s="98">
        <v>3</v>
      </c>
      <c r="G41" s="91">
        <v>107.78</v>
      </c>
      <c r="H41" s="97">
        <f>SUM(F41:F41)*G41</f>
        <v>323.34000000000003</v>
      </c>
      <c r="J41" s="3"/>
    </row>
    <row r="42" spans="1:10" s="4" customFormat="1">
      <c r="A42" s="95" t="s">
        <v>36</v>
      </c>
      <c r="B42" s="96">
        <v>501008</v>
      </c>
      <c r="C42" s="95" t="s">
        <v>6</v>
      </c>
      <c r="D42" s="100" t="s">
        <v>122</v>
      </c>
      <c r="E42" s="99" t="s">
        <v>66</v>
      </c>
      <c r="F42" s="98">
        <v>5</v>
      </c>
      <c r="G42" s="91">
        <v>171.71</v>
      </c>
      <c r="H42" s="97">
        <f>SUM(F42:F42)*G42</f>
        <v>858.55000000000007</v>
      </c>
      <c r="J42" s="3"/>
    </row>
    <row r="43" spans="1:10" s="122" customFormat="1">
      <c r="A43" s="121" t="s">
        <v>34</v>
      </c>
      <c r="B43" s="96"/>
      <c r="C43" s="121"/>
      <c r="D43" s="120" t="s">
        <v>124</v>
      </c>
      <c r="E43" s="119"/>
      <c r="F43" s="118"/>
      <c r="G43" s="117"/>
      <c r="H43" s="116"/>
      <c r="I43" s="114"/>
      <c r="J43" s="115"/>
    </row>
    <row r="44" spans="1:10" s="4" customFormat="1" ht="27.6">
      <c r="A44" s="95" t="s">
        <v>33</v>
      </c>
      <c r="B44" s="96" t="s">
        <v>125</v>
      </c>
      <c r="C44" s="95" t="s">
        <v>6</v>
      </c>
      <c r="D44" s="100" t="s">
        <v>126</v>
      </c>
      <c r="E44" s="99" t="s">
        <v>101</v>
      </c>
      <c r="F44" s="98">
        <v>15</v>
      </c>
      <c r="G44" s="91">
        <v>96.84</v>
      </c>
      <c r="H44" s="97">
        <f>SUM(F44:F44)*G44</f>
        <v>1452.6000000000001</v>
      </c>
      <c r="J44" s="3"/>
    </row>
    <row r="45" spans="1:10" s="4" customFormat="1" ht="27.6">
      <c r="A45" s="95" t="s">
        <v>32</v>
      </c>
      <c r="B45" s="96">
        <v>500524</v>
      </c>
      <c r="C45" s="95" t="s">
        <v>6</v>
      </c>
      <c r="D45" s="100" t="s">
        <v>214</v>
      </c>
      <c r="E45" s="99" t="s">
        <v>101</v>
      </c>
      <c r="F45" s="98">
        <v>5</v>
      </c>
      <c r="G45" s="91">
        <v>116.63</v>
      </c>
      <c r="H45" s="97">
        <f>SUM(F45:F45)*G45</f>
        <v>583.15</v>
      </c>
      <c r="J45" s="3"/>
    </row>
    <row r="46" spans="1:10" s="4" customFormat="1" ht="27.6">
      <c r="A46" s="95" t="s">
        <v>31</v>
      </c>
      <c r="B46" s="96">
        <v>500527</v>
      </c>
      <c r="C46" s="95" t="s">
        <v>6</v>
      </c>
      <c r="D46" s="100" t="s">
        <v>127</v>
      </c>
      <c r="E46" s="99" t="s">
        <v>66</v>
      </c>
      <c r="F46" s="98">
        <v>2</v>
      </c>
      <c r="G46" s="91">
        <v>607.6</v>
      </c>
      <c r="H46" s="97">
        <f>SUM(F46:F46)*G46</f>
        <v>1215.2</v>
      </c>
      <c r="J46" s="3"/>
    </row>
    <row r="47" spans="1:10" s="4" customFormat="1">
      <c r="A47" s="95" t="s">
        <v>324</v>
      </c>
      <c r="B47" s="96">
        <v>500540</v>
      </c>
      <c r="C47" s="95" t="s">
        <v>6</v>
      </c>
      <c r="D47" s="100" t="s">
        <v>128</v>
      </c>
      <c r="E47" s="99" t="s">
        <v>66</v>
      </c>
      <c r="F47" s="98">
        <f>F35</f>
        <v>2</v>
      </c>
      <c r="G47" s="91">
        <v>116.55</v>
      </c>
      <c r="H47" s="97">
        <f>SUM(F47:F47)*G47</f>
        <v>233.1</v>
      </c>
      <c r="J47" s="3"/>
    </row>
    <row r="48" spans="1:10" s="114" customFormat="1">
      <c r="A48" s="121" t="s">
        <v>30</v>
      </c>
      <c r="B48" s="96"/>
      <c r="C48" s="121"/>
      <c r="D48" s="120" t="s">
        <v>129</v>
      </c>
      <c r="E48" s="119"/>
      <c r="F48" s="118"/>
      <c r="G48" s="117"/>
      <c r="H48" s="116"/>
      <c r="J48" s="115"/>
    </row>
    <row r="49" spans="1:17" s="260" customFormat="1" ht="12.75" customHeight="1">
      <c r="A49" s="95" t="s">
        <v>29</v>
      </c>
      <c r="B49" s="96" t="s">
        <v>130</v>
      </c>
      <c r="C49" s="95" t="s">
        <v>6</v>
      </c>
      <c r="D49" s="100" t="s">
        <v>131</v>
      </c>
      <c r="E49" s="99" t="s">
        <v>95</v>
      </c>
      <c r="F49" s="98">
        <v>200</v>
      </c>
      <c r="G49" s="91">
        <v>5.37</v>
      </c>
      <c r="H49" s="97">
        <f>SUM(F49:F49)*G49</f>
        <v>1074</v>
      </c>
      <c r="J49" s="261"/>
    </row>
    <row r="50" spans="1:17" s="260" customFormat="1" ht="27.6">
      <c r="A50" s="95" t="s">
        <v>28</v>
      </c>
      <c r="B50" s="96" t="s">
        <v>132</v>
      </c>
      <c r="C50" s="95" t="s">
        <v>6</v>
      </c>
      <c r="D50" s="100" t="s">
        <v>133</v>
      </c>
      <c r="E50" s="99" t="s">
        <v>95</v>
      </c>
      <c r="F50" s="98">
        <v>350</v>
      </c>
      <c r="G50" s="91">
        <v>2.8</v>
      </c>
      <c r="H50" s="97">
        <f>SUM(F50:F50)*G50</f>
        <v>979.99999999999989</v>
      </c>
      <c r="J50" s="261"/>
    </row>
    <row r="51" spans="1:17" s="260" customFormat="1" ht="27.6">
      <c r="A51" s="95" t="s">
        <v>27</v>
      </c>
      <c r="B51" s="96" t="s">
        <v>134</v>
      </c>
      <c r="C51" s="95" t="s">
        <v>6</v>
      </c>
      <c r="D51" s="100" t="s">
        <v>135</v>
      </c>
      <c r="E51" s="99" t="s">
        <v>95</v>
      </c>
      <c r="F51" s="98">
        <v>300</v>
      </c>
      <c r="G51" s="91">
        <v>2.6</v>
      </c>
      <c r="H51" s="97">
        <f>SUM(F51:F51)*G51</f>
        <v>780</v>
      </c>
      <c r="J51" s="261"/>
    </row>
    <row r="52" spans="1:17" s="260" customFormat="1" ht="27.6">
      <c r="A52" s="95" t="s">
        <v>323</v>
      </c>
      <c r="B52" s="96" t="s">
        <v>204</v>
      </c>
      <c r="C52" s="95" t="s">
        <v>6</v>
      </c>
      <c r="D52" s="100" t="s">
        <v>203</v>
      </c>
      <c r="E52" s="99" t="s">
        <v>101</v>
      </c>
      <c r="F52" s="98">
        <v>2</v>
      </c>
      <c r="G52" s="91">
        <v>88.48</v>
      </c>
      <c r="H52" s="97">
        <f>SUM(F52:F52)*G52</f>
        <v>176.96</v>
      </c>
      <c r="J52" s="261"/>
    </row>
    <row r="53" spans="1:17" s="114" customFormat="1">
      <c r="A53" s="121" t="s">
        <v>26</v>
      </c>
      <c r="B53" s="96"/>
      <c r="C53" s="121"/>
      <c r="D53" s="120" t="s">
        <v>136</v>
      </c>
      <c r="E53" s="119"/>
      <c r="F53" s="118"/>
      <c r="G53" s="117"/>
      <c r="H53" s="116"/>
      <c r="J53" s="115"/>
    </row>
    <row r="54" spans="1:17" s="4" customFormat="1" ht="27.6">
      <c r="A54" s="95" t="s">
        <v>25</v>
      </c>
      <c r="B54" s="96">
        <v>2120300</v>
      </c>
      <c r="C54" s="95" t="s">
        <v>6</v>
      </c>
      <c r="D54" s="100" t="s">
        <v>137</v>
      </c>
      <c r="E54" s="99" t="s">
        <v>95</v>
      </c>
      <c r="F54" s="98">
        <v>29.6</v>
      </c>
      <c r="G54" s="91">
        <v>16.04</v>
      </c>
      <c r="H54" s="97">
        <f>SUM(F54:F54)*G54</f>
        <v>474.78399999999999</v>
      </c>
      <c r="J54" s="3"/>
    </row>
    <row r="55" spans="1:17" s="4" customFormat="1" ht="27.6">
      <c r="A55" s="95" t="s">
        <v>24</v>
      </c>
      <c r="B55" s="96">
        <v>72947</v>
      </c>
      <c r="C55" s="95" t="s">
        <v>14</v>
      </c>
      <c r="D55" s="100" t="s">
        <v>138</v>
      </c>
      <c r="E55" s="99" t="s">
        <v>80</v>
      </c>
      <c r="F55" s="98">
        <v>8</v>
      </c>
      <c r="G55" s="91">
        <v>27.28</v>
      </c>
      <c r="H55" s="97">
        <f>SUM(F55:F55)*G55</f>
        <v>218.24</v>
      </c>
      <c r="J55" s="3"/>
    </row>
    <row r="56" spans="1:17" s="4" customFormat="1" ht="27.6">
      <c r="A56" s="95" t="s">
        <v>23</v>
      </c>
      <c r="B56" s="96">
        <v>970101</v>
      </c>
      <c r="C56" s="95" t="s">
        <v>6</v>
      </c>
      <c r="D56" s="100" t="s">
        <v>139</v>
      </c>
      <c r="E56" s="99" t="s">
        <v>101</v>
      </c>
      <c r="F56" s="98">
        <v>21</v>
      </c>
      <c r="G56" s="91">
        <v>14.07</v>
      </c>
      <c r="H56" s="97">
        <f>SUM(F56:F56)*G56</f>
        <v>295.47000000000003</v>
      </c>
      <c r="J56" s="3"/>
    </row>
    <row r="57" spans="1:17" s="4" customFormat="1">
      <c r="A57" s="95"/>
      <c r="B57" s="96"/>
      <c r="C57" s="95"/>
      <c r="D57" s="94" t="s">
        <v>20</v>
      </c>
      <c r="E57" s="93">
        <v>3</v>
      </c>
      <c r="F57" s="92"/>
      <c r="G57" s="91"/>
      <c r="H57" s="90">
        <f>SUM(H25:H56)</f>
        <v>31328.288823999999</v>
      </c>
      <c r="J57" s="3"/>
    </row>
    <row r="58" spans="1:17" s="4" customFormat="1">
      <c r="A58" s="112"/>
      <c r="B58" s="113"/>
      <c r="C58" s="112"/>
      <c r="D58" s="111"/>
      <c r="E58" s="110"/>
      <c r="F58" s="109"/>
      <c r="G58" s="108"/>
      <c r="H58" s="107"/>
      <c r="J58" s="3"/>
    </row>
    <row r="59" spans="1:17" s="4" customFormat="1">
      <c r="A59" s="105">
        <v>4</v>
      </c>
      <c r="B59" s="106"/>
      <c r="C59" s="105"/>
      <c r="D59" s="104" t="s">
        <v>140</v>
      </c>
      <c r="E59" s="103"/>
      <c r="F59" s="102"/>
      <c r="G59" s="101"/>
      <c r="H59" s="90"/>
      <c r="J59" s="87"/>
    </row>
    <row r="60" spans="1:17" s="4" customFormat="1" ht="27.6">
      <c r="A60" s="95" t="s">
        <v>22</v>
      </c>
      <c r="B60" s="96" t="s">
        <v>322</v>
      </c>
      <c r="C60" s="95" t="s">
        <v>12</v>
      </c>
      <c r="D60" s="100" t="s">
        <v>321</v>
      </c>
      <c r="E60" s="99" t="s">
        <v>95</v>
      </c>
      <c r="F60" s="98">
        <v>8</v>
      </c>
      <c r="G60" s="91">
        <v>494.24</v>
      </c>
      <c r="H60" s="97">
        <f>SUM(F60:F60)*G60</f>
        <v>3953.92</v>
      </c>
      <c r="J60" s="3"/>
    </row>
    <row r="61" spans="1:17" s="4" customFormat="1">
      <c r="A61" s="95" t="s">
        <v>21</v>
      </c>
      <c r="B61" s="96">
        <v>73631</v>
      </c>
      <c r="C61" s="95" t="s">
        <v>14</v>
      </c>
      <c r="D61" s="100" t="s">
        <v>143</v>
      </c>
      <c r="E61" s="99" t="s">
        <v>80</v>
      </c>
      <c r="F61" s="98">
        <v>8.8000000000000007</v>
      </c>
      <c r="G61" s="91">
        <v>301.17</v>
      </c>
      <c r="H61" s="97">
        <f>SUM(F61:F61)*G61</f>
        <v>2650.2960000000003</v>
      </c>
      <c r="J61" s="3"/>
    </row>
    <row r="62" spans="1:17" s="4" customFormat="1">
      <c r="A62" s="95"/>
      <c r="B62" s="96"/>
      <c r="C62" s="95"/>
      <c r="D62" s="94" t="s">
        <v>20</v>
      </c>
      <c r="E62" s="93">
        <v>4</v>
      </c>
      <c r="F62" s="92"/>
      <c r="G62" s="91"/>
      <c r="H62" s="90">
        <f>SUM(H60:H61)</f>
        <v>6604.2160000000003</v>
      </c>
      <c r="J62" s="3"/>
    </row>
    <row r="63" spans="1:17" s="4" customFormat="1">
      <c r="A63" s="95"/>
      <c r="B63" s="96"/>
      <c r="C63" s="95"/>
      <c r="D63" s="100"/>
      <c r="E63" s="99"/>
      <c r="F63" s="259"/>
      <c r="G63" s="91"/>
      <c r="H63" s="97"/>
      <c r="J63" s="3"/>
    </row>
    <row r="64" spans="1:17" s="79" customFormat="1">
      <c r="A64" s="89"/>
      <c r="B64" s="86"/>
      <c r="C64" s="89"/>
      <c r="D64" s="84" t="s">
        <v>19</v>
      </c>
      <c r="E64" s="88"/>
      <c r="F64" s="80"/>
      <c r="G64" s="81"/>
      <c r="H64" s="80">
        <f>SUM(H11:H63)/2</f>
        <v>42145.738155999999</v>
      </c>
      <c r="I64" s="4"/>
      <c r="J64" s="87"/>
      <c r="K64" s="4"/>
      <c r="L64" s="4"/>
      <c r="M64" s="4"/>
      <c r="N64" s="4"/>
      <c r="O64" s="4"/>
      <c r="P64" s="4"/>
      <c r="Q64" s="4"/>
    </row>
    <row r="65" spans="1:17">
      <c r="A65" s="85"/>
      <c r="B65" s="86"/>
      <c r="C65" s="85"/>
      <c r="D65" s="84" t="s">
        <v>18</v>
      </c>
      <c r="E65" s="83">
        <v>0.24705754001119207</v>
      </c>
      <c r="F65" s="82"/>
      <c r="G65" s="81"/>
      <c r="H65" s="80">
        <f>H64*(1+E65)</f>
        <v>52558.160546777195</v>
      </c>
      <c r="I65" s="79"/>
      <c r="J65" s="78"/>
      <c r="K65" s="1"/>
      <c r="L65" s="1"/>
      <c r="M65" s="1"/>
      <c r="N65" s="1"/>
      <c r="O65" s="1"/>
      <c r="P65" s="1"/>
      <c r="Q65" s="1"/>
    </row>
    <row r="66" spans="1:17" s="31" customFormat="1">
      <c r="A66" s="76"/>
      <c r="B66" s="77"/>
      <c r="C66" s="76"/>
      <c r="D66" s="75"/>
      <c r="E66" s="74"/>
      <c r="F66" s="73"/>
      <c r="G66" s="72"/>
      <c r="H66" s="71"/>
      <c r="I66" s="32"/>
      <c r="J66" s="32"/>
      <c r="K66" s="32"/>
      <c r="L66" s="32"/>
      <c r="M66" s="32"/>
      <c r="N66" s="32"/>
      <c r="O66" s="32"/>
      <c r="P66" s="32"/>
      <c r="Q66" s="32"/>
    </row>
    <row r="67" spans="1:17" s="31" customFormat="1" ht="27.6">
      <c r="A67" s="56"/>
      <c r="B67" s="55"/>
      <c r="C67" s="70" t="s">
        <v>17</v>
      </c>
      <c r="D67" s="69" t="s">
        <v>16</v>
      </c>
      <c r="E67" s="69" t="s">
        <v>15</v>
      </c>
      <c r="F67" s="68"/>
      <c r="G67" s="67"/>
      <c r="H67" s="66"/>
      <c r="I67" s="65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7.6">
      <c r="A68" s="56"/>
      <c r="B68" s="55"/>
      <c r="C68" s="64" t="s">
        <v>14</v>
      </c>
      <c r="D68" s="63" t="s">
        <v>13</v>
      </c>
      <c r="E68" s="161">
        <v>42736</v>
      </c>
      <c r="F68" s="20"/>
      <c r="G68" s="19"/>
      <c r="H68" s="18"/>
      <c r="I68" s="32" t="s">
        <v>320</v>
      </c>
      <c r="J68" s="32"/>
      <c r="K68" s="32"/>
      <c r="L68" s="32"/>
      <c r="M68" s="32"/>
      <c r="N68" s="32"/>
      <c r="O68" s="32"/>
      <c r="P68" s="32"/>
      <c r="Q68" s="32"/>
    </row>
    <row r="69" spans="1:17" s="31" customFormat="1">
      <c r="A69" s="56"/>
      <c r="B69" s="55"/>
      <c r="C69" s="64" t="s">
        <v>12</v>
      </c>
      <c r="D69" s="63" t="s">
        <v>11</v>
      </c>
      <c r="E69" s="161">
        <v>42644</v>
      </c>
      <c r="F69" s="773" t="s">
        <v>10</v>
      </c>
      <c r="G69" s="774"/>
      <c r="H69" s="774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59" t="s">
        <v>6</v>
      </c>
      <c r="D70" s="58" t="s">
        <v>5</v>
      </c>
      <c r="E70" s="161">
        <v>43040</v>
      </c>
      <c r="F70" s="775" t="s">
        <v>7</v>
      </c>
      <c r="G70" s="776"/>
      <c r="H70" s="776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53"/>
      <c r="D71" s="54"/>
      <c r="E71" s="51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15"/>
      <c r="B72" s="22"/>
      <c r="C72" s="53"/>
      <c r="D72" s="52"/>
      <c r="E72" s="51"/>
      <c r="F72" s="41"/>
      <c r="G72" s="40"/>
      <c r="H72" s="34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 ht="15.6">
      <c r="A73" s="15"/>
      <c r="B73" s="50"/>
      <c r="D73" s="341" t="s">
        <v>4</v>
      </c>
      <c r="E73" s="341"/>
      <c r="F73" s="341"/>
      <c r="G73" s="341"/>
      <c r="H73" s="33"/>
      <c r="I73" s="32"/>
      <c r="J73" s="32"/>
      <c r="K73" s="32"/>
      <c r="L73" s="32"/>
    </row>
    <row r="74" spans="1:17" s="31" customFormat="1">
      <c r="A74" s="15"/>
      <c r="B74" s="50"/>
      <c r="D74" s="342" t="s">
        <v>475</v>
      </c>
      <c r="E74" s="343"/>
      <c r="F74" s="343"/>
      <c r="G74" s="344">
        <v>0.04</v>
      </c>
      <c r="H74" s="33"/>
      <c r="I74" s="32"/>
      <c r="J74" s="32"/>
      <c r="K74" s="32"/>
      <c r="L74" s="32"/>
    </row>
    <row r="75" spans="1:17" s="31" customFormat="1">
      <c r="A75" s="15"/>
      <c r="B75" s="50"/>
      <c r="D75" s="342" t="s">
        <v>476</v>
      </c>
      <c r="E75" s="343"/>
      <c r="F75" s="343"/>
      <c r="G75" s="344">
        <v>5.0000000000000001E-3</v>
      </c>
      <c r="H75" s="33"/>
      <c r="I75" s="32"/>
      <c r="J75" s="32"/>
      <c r="K75" s="32"/>
      <c r="L75" s="32"/>
    </row>
    <row r="76" spans="1:17" s="31" customFormat="1">
      <c r="A76" s="15"/>
      <c r="B76" s="50"/>
      <c r="D76" s="342" t="s">
        <v>477</v>
      </c>
      <c r="E76" s="343"/>
      <c r="F76" s="343"/>
      <c r="G76" s="344">
        <v>1.4E-2</v>
      </c>
      <c r="H76" s="33"/>
      <c r="I76" s="32"/>
      <c r="J76" s="32"/>
      <c r="K76" s="32"/>
      <c r="L76" s="32"/>
    </row>
    <row r="77" spans="1:17" s="31" customFormat="1">
      <c r="A77" s="15"/>
      <c r="B77" s="50"/>
      <c r="D77" s="342" t="s">
        <v>478</v>
      </c>
      <c r="E77" s="343"/>
      <c r="F77" s="343"/>
      <c r="G77" s="344">
        <v>1.17E-2</v>
      </c>
      <c r="H77" s="33"/>
      <c r="I77" s="32"/>
      <c r="J77" s="32"/>
      <c r="K77" s="32"/>
      <c r="L77" s="32"/>
    </row>
    <row r="78" spans="1:17" s="31" customFormat="1">
      <c r="A78" s="15"/>
      <c r="B78" s="50"/>
      <c r="D78" s="342" t="s">
        <v>479</v>
      </c>
      <c r="E78" s="343"/>
      <c r="F78" s="343"/>
      <c r="G78" s="344">
        <v>0.04</v>
      </c>
      <c r="H78" s="33"/>
      <c r="I78" s="32"/>
      <c r="J78" s="32"/>
      <c r="K78" s="32"/>
      <c r="L78" s="32"/>
    </row>
    <row r="79" spans="1:17" s="31" customFormat="1">
      <c r="A79" s="15"/>
      <c r="B79" s="50"/>
      <c r="D79" s="766" t="s">
        <v>480</v>
      </c>
      <c r="E79" s="767"/>
      <c r="F79" s="767"/>
      <c r="G79" s="344">
        <v>3.6499999999999998E-2</v>
      </c>
      <c r="H79" s="33"/>
      <c r="I79" s="32"/>
      <c r="J79" s="32"/>
      <c r="K79" s="32"/>
      <c r="L79" s="32"/>
    </row>
    <row r="80" spans="1:17" s="31" customFormat="1">
      <c r="A80" s="15"/>
      <c r="B80" s="50"/>
      <c r="D80" s="766" t="s">
        <v>481</v>
      </c>
      <c r="E80" s="767"/>
      <c r="F80" s="767"/>
      <c r="G80" s="344">
        <v>2.5000000000000001E-2</v>
      </c>
      <c r="H80" s="33"/>
      <c r="I80" s="32"/>
      <c r="J80" s="32"/>
      <c r="K80" s="32"/>
      <c r="L80" s="32"/>
    </row>
    <row r="81" spans="1:16" s="31" customFormat="1">
      <c r="A81" s="15"/>
      <c r="B81" s="50"/>
      <c r="D81" s="768" t="s">
        <v>3</v>
      </c>
      <c r="E81" s="768"/>
      <c r="F81" s="768"/>
      <c r="G81" s="344">
        <v>4.4999999999999998E-2</v>
      </c>
      <c r="H81" s="33"/>
      <c r="I81" s="32"/>
      <c r="J81" s="32"/>
      <c r="K81" s="32"/>
      <c r="L81" s="32"/>
    </row>
    <row r="82" spans="1:16" s="31" customFormat="1">
      <c r="A82" s="15"/>
      <c r="B82" s="50"/>
      <c r="C82" s="49"/>
      <c r="D82" s="285"/>
      <c r="E82" s="285"/>
      <c r="F82" s="285"/>
      <c r="G82" s="289"/>
      <c r="H82" s="33"/>
      <c r="I82" s="32"/>
      <c r="J82" s="32"/>
      <c r="K82" s="32"/>
      <c r="L82" s="32"/>
    </row>
    <row r="83" spans="1:16" s="31" customFormat="1" ht="15.6">
      <c r="A83" s="15"/>
      <c r="B83" s="50"/>
      <c r="C83" s="49"/>
      <c r="D83" s="769" t="s">
        <v>2</v>
      </c>
      <c r="E83" s="769"/>
      <c r="F83" s="769"/>
      <c r="G83" s="345">
        <v>0.251</v>
      </c>
      <c r="H83" s="33"/>
      <c r="I83" s="32"/>
      <c r="J83" s="32"/>
      <c r="K83" s="32"/>
      <c r="L83" s="32"/>
    </row>
    <row r="84" spans="1:16" s="31" customFormat="1" ht="15.6">
      <c r="A84" s="15"/>
      <c r="B84" s="47"/>
      <c r="C84" s="46"/>
      <c r="D84" s="770" t="s">
        <v>1</v>
      </c>
      <c r="E84" s="770"/>
      <c r="F84" s="770"/>
      <c r="G84" s="346">
        <f>((1+G74+G75+G76)*(1+G77)*(1+G78))/(1-G79-G80-G81)-1</f>
        <v>0.24705754001119207</v>
      </c>
      <c r="H84" s="33"/>
      <c r="I84" s="32"/>
      <c r="J84" s="32"/>
      <c r="K84" s="32"/>
      <c r="L84" s="32"/>
    </row>
    <row r="85" spans="1:16" s="31" customFormat="1" ht="15.6">
      <c r="A85" s="48"/>
      <c r="B85" s="47"/>
      <c r="C85" s="46"/>
      <c r="D85" s="771"/>
      <c r="E85" s="771"/>
      <c r="F85" s="347"/>
      <c r="G85" s="347"/>
      <c r="H85" s="348"/>
      <c r="I85" s="32"/>
      <c r="J85" s="32"/>
      <c r="K85" s="32"/>
      <c r="L85" s="32"/>
    </row>
    <row r="86" spans="1:16" s="31" customFormat="1" ht="15.6">
      <c r="A86" s="48"/>
      <c r="B86" s="47"/>
      <c r="C86" s="46"/>
      <c r="D86" s="45"/>
      <c r="E86" s="45"/>
      <c r="F86" s="347"/>
      <c r="G86" s="347"/>
      <c r="H86" s="348"/>
      <c r="I86" s="32"/>
      <c r="J86" s="32"/>
      <c r="K86" s="32"/>
      <c r="L86" s="32"/>
    </row>
    <row r="87" spans="1:16" s="31" customFormat="1" ht="15.6">
      <c r="A87" s="15"/>
      <c r="B87" s="44"/>
      <c r="C87" s="43"/>
      <c r="D87" s="42"/>
      <c r="E87" s="41"/>
      <c r="F87" s="347"/>
      <c r="G87" s="348"/>
      <c r="H87" s="33"/>
      <c r="I87" s="32"/>
      <c r="J87" s="32"/>
      <c r="K87" s="32"/>
      <c r="L87" s="32"/>
    </row>
    <row r="88" spans="1:16" s="31" customFormat="1" ht="15.6">
      <c r="A88" s="15"/>
      <c r="B88" s="757"/>
      <c r="C88" s="758"/>
      <c r="D88" s="759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6">
      <c r="A89" s="15"/>
      <c r="B89" s="760"/>
      <c r="C89" s="761"/>
      <c r="D89" s="762"/>
      <c r="E89" s="35"/>
      <c r="F89" s="347"/>
      <c r="G89" s="348"/>
      <c r="H89" s="33"/>
      <c r="I89" s="32"/>
      <c r="J89" s="32"/>
      <c r="K89" s="32"/>
      <c r="L89" s="32"/>
    </row>
    <row r="90" spans="1:16" s="31" customFormat="1" ht="15.6">
      <c r="A90" s="15"/>
      <c r="B90" s="760"/>
      <c r="C90" s="761"/>
      <c r="D90" s="762"/>
      <c r="E90" s="39"/>
      <c r="F90" s="347"/>
      <c r="G90" s="348"/>
      <c r="H90" s="33"/>
      <c r="I90" s="32"/>
      <c r="J90" s="32"/>
      <c r="K90" s="32"/>
      <c r="L90" s="32"/>
    </row>
    <row r="91" spans="1:16" s="31" customFormat="1">
      <c r="A91" s="15"/>
      <c r="B91" s="44"/>
      <c r="C91" s="43"/>
      <c r="D91" s="42"/>
      <c r="E91" s="41"/>
      <c r="F91" s="40"/>
      <c r="G91" s="34"/>
      <c r="H91" s="33"/>
      <c r="I91" s="32"/>
      <c r="J91" s="32"/>
      <c r="K91" s="32"/>
      <c r="L91" s="32"/>
      <c r="M91" s="32"/>
      <c r="N91" s="32"/>
      <c r="O91" s="32"/>
      <c r="P91" s="32"/>
    </row>
    <row r="92" spans="1:16" s="31" customFormat="1">
      <c r="A92" s="15"/>
      <c r="B92" s="757" t="s">
        <v>0</v>
      </c>
      <c r="C92" s="758"/>
      <c r="D92" s="759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>
      <c r="A93" s="15"/>
      <c r="B93" s="760"/>
      <c r="C93" s="761"/>
      <c r="D93" s="762"/>
      <c r="E93" s="35"/>
      <c r="F93" s="3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60"/>
      <c r="C94" s="761"/>
      <c r="D94" s="762"/>
      <c r="E94" s="39"/>
      <c r="F94" s="38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60"/>
      <c r="C95" s="761"/>
      <c r="D95" s="762"/>
      <c r="E95" s="37"/>
      <c r="F95" s="36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60"/>
      <c r="C96" s="761"/>
      <c r="D96" s="762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60"/>
      <c r="C97" s="761"/>
      <c r="D97" s="762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63"/>
      <c r="C98" s="764"/>
      <c r="D98" s="765"/>
      <c r="E98" s="35"/>
      <c r="F98" s="35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23" customFormat="1">
      <c r="A99" s="30"/>
      <c r="B99" s="29"/>
      <c r="C99" s="28"/>
      <c r="D99" s="27"/>
      <c r="E99" s="26"/>
      <c r="F99" s="26"/>
      <c r="G99" s="25"/>
      <c r="H99" s="25"/>
      <c r="I99" s="24"/>
    </row>
    <row r="100" spans="1:18" s="15" customFormat="1">
      <c r="B100" s="22"/>
      <c r="D100" s="21"/>
      <c r="F100" s="20"/>
      <c r="G100" s="19"/>
      <c r="H100" s="18"/>
      <c r="I100" s="17"/>
      <c r="J100" s="17"/>
      <c r="K100" s="17"/>
      <c r="L100" s="17"/>
      <c r="M100" s="17"/>
      <c r="N100" s="17"/>
      <c r="O100" s="17"/>
      <c r="P100" s="17"/>
      <c r="Q100" s="17"/>
      <c r="R100" s="16"/>
    </row>
    <row r="101" spans="1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</sheetData>
  <sheetProtection selectLockedCells="1" selectUnlockedCells="1"/>
  <mergeCells count="11">
    <mergeCell ref="B92:D98"/>
    <mergeCell ref="A7:H7"/>
    <mergeCell ref="F69:H69"/>
    <mergeCell ref="F70:H70"/>
    <mergeCell ref="D79:F79"/>
    <mergeCell ref="D80:F80"/>
    <mergeCell ref="D81:F81"/>
    <mergeCell ref="D83:F83"/>
    <mergeCell ref="D84:F84"/>
    <mergeCell ref="D85:E85"/>
    <mergeCell ref="B88:D90"/>
  </mergeCells>
  <conditionalFormatting sqref="F87:G90">
    <cfRule type="expression" dxfId="56" priority="7" stopIfTrue="1">
      <formula>$D$4&lt;&gt;0</formula>
    </cfRule>
  </conditionalFormatting>
  <conditionalFormatting sqref="F85:H86">
    <cfRule type="expression" dxfId="55" priority="6" stopIfTrue="1">
      <formula>$D$5&lt;&gt;0</formula>
    </cfRule>
  </conditionalFormatting>
  <conditionalFormatting sqref="D84:G84">
    <cfRule type="expression" dxfId="54" priority="1" stopIfTrue="1">
      <formula>$D$4&lt;&gt;0</formula>
    </cfRule>
  </conditionalFormatting>
  <conditionalFormatting sqref="G81">
    <cfRule type="expression" dxfId="53" priority="2" stopIfTrue="1">
      <formula>$D$4&lt;&gt;0</formula>
    </cfRule>
  </conditionalFormatting>
  <conditionalFormatting sqref="D81:F81">
    <cfRule type="expression" dxfId="52" priority="3" stopIfTrue="1">
      <formula>$D$4&lt;&gt;0</formula>
    </cfRule>
  </conditionalFormatting>
  <conditionalFormatting sqref="D83:G83">
    <cfRule type="expression" dxfId="51" priority="4" stopIfTrue="1">
      <formula>$D$4&lt;&gt;0</formula>
    </cfRule>
  </conditionalFormatting>
  <conditionalFormatting sqref="G74:G78">
    <cfRule type="cellIs" dxfId="50" priority="5" stopIfTrue="1" operator="between">
      <formula>$D74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S195"/>
  <sheetViews>
    <sheetView topLeftCell="A53" workbookViewId="0">
      <selection activeCell="N120" sqref="N120"/>
    </sheetView>
  </sheetViews>
  <sheetFormatPr defaultColWidth="9.109375" defaultRowHeight="13.8"/>
  <cols>
    <col min="1" max="1" width="7" style="8" customWidth="1"/>
    <col min="2" max="2" width="9.33203125" style="10" customWidth="1"/>
    <col min="3" max="3" width="10.88671875" style="8" customWidth="1"/>
    <col min="4" max="4" width="57.109375" style="9" customWidth="1"/>
    <col min="5" max="5" width="6.109375" style="8" customWidth="1"/>
    <col min="6" max="6" width="6.5546875" style="7" customWidth="1"/>
    <col min="7" max="7" width="6.109375" style="7" customWidth="1"/>
    <col min="8" max="8" width="10.5546875" style="6" customWidth="1"/>
    <col min="9" max="9" width="14.44140625" style="5" customWidth="1"/>
    <col min="10" max="10" width="9.109375" style="4"/>
    <col min="11" max="11" width="9.109375" style="3"/>
    <col min="12" max="12" width="8.5546875" style="2" customWidth="1"/>
    <col min="13" max="13" width="25.5546875" style="2" customWidth="1"/>
    <col min="14" max="18" width="9.109375" style="2"/>
    <col min="19" max="16384" width="9.109375" style="1"/>
  </cols>
  <sheetData>
    <row r="1" spans="1:18" ht="13.5" customHeight="1">
      <c r="A1" s="339"/>
      <c r="B1" s="279"/>
      <c r="C1" s="340"/>
      <c r="D1" s="340"/>
      <c r="E1" s="340"/>
      <c r="F1" s="340"/>
      <c r="G1" s="340"/>
      <c r="H1" s="340"/>
      <c r="I1" s="340"/>
      <c r="J1" s="79"/>
      <c r="K1" s="78"/>
      <c r="L1" s="1"/>
      <c r="M1" s="1"/>
      <c r="N1" s="1"/>
      <c r="O1" s="1"/>
      <c r="P1" s="1"/>
      <c r="Q1" s="1"/>
      <c r="R1" s="1"/>
    </row>
    <row r="2" spans="1:18" ht="13.5" customHeight="1">
      <c r="A2" s="150" t="s">
        <v>337</v>
      </c>
      <c r="B2" s="149"/>
      <c r="C2" s="148"/>
      <c r="D2" s="153"/>
      <c r="E2" s="152"/>
      <c r="F2" s="146"/>
      <c r="G2" s="146"/>
      <c r="H2" s="145"/>
      <c r="I2" s="144"/>
    </row>
    <row r="3" spans="1:18">
      <c r="A3" s="150" t="s">
        <v>75</v>
      </c>
      <c r="B3" s="149"/>
      <c r="C3" s="148"/>
      <c r="D3" s="147"/>
      <c r="E3" s="152"/>
      <c r="F3" s="151"/>
      <c r="G3" s="151"/>
      <c r="H3" s="145"/>
      <c r="I3" s="144"/>
    </row>
    <row r="4" spans="1:18">
      <c r="A4" s="150" t="s">
        <v>372</v>
      </c>
      <c r="B4" s="149"/>
      <c r="C4" s="148"/>
      <c r="D4" s="147"/>
      <c r="F4" s="151"/>
      <c r="G4" s="151"/>
      <c r="H4" s="145"/>
      <c r="I4" s="144"/>
    </row>
    <row r="5" spans="1:18">
      <c r="A5" s="150" t="s">
        <v>371</v>
      </c>
      <c r="B5" s="149"/>
      <c r="C5" s="148"/>
      <c r="D5" s="147"/>
      <c r="F5" s="151"/>
      <c r="G5" s="151"/>
      <c r="H5" s="145"/>
      <c r="I5" s="144"/>
    </row>
    <row r="6" spans="1:18">
      <c r="A6" s="150" t="s">
        <v>370</v>
      </c>
      <c r="B6" s="149"/>
      <c r="C6" s="148"/>
      <c r="D6" s="147"/>
      <c r="F6" s="146"/>
      <c r="G6" s="146"/>
      <c r="H6" s="145"/>
      <c r="I6" s="144"/>
    </row>
    <row r="7" spans="1:18">
      <c r="A7" s="150"/>
      <c r="B7" s="149"/>
      <c r="C7" s="148"/>
      <c r="D7" s="147"/>
      <c r="F7" s="146"/>
      <c r="G7" s="146"/>
      <c r="H7" s="145"/>
      <c r="I7" s="144"/>
    </row>
    <row r="8" spans="1:18" ht="18">
      <c r="A8" s="772" t="s">
        <v>71</v>
      </c>
      <c r="B8" s="772"/>
      <c r="C8" s="772"/>
      <c r="D8" s="772"/>
      <c r="E8" s="772"/>
      <c r="F8" s="772"/>
      <c r="G8" s="772"/>
      <c r="H8" s="772"/>
      <c r="I8" s="772"/>
    </row>
    <row r="9" spans="1:18">
      <c r="A9" s="141"/>
      <c r="B9" s="143"/>
      <c r="C9" s="141"/>
      <c r="D9" s="142"/>
      <c r="E9" s="141"/>
      <c r="F9" s="140"/>
      <c r="G9" s="140"/>
      <c r="H9" s="139"/>
      <c r="I9" s="25"/>
    </row>
    <row r="10" spans="1:18" s="133" customFormat="1" ht="96.6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369</v>
      </c>
      <c r="G10" s="136" t="s">
        <v>368</v>
      </c>
      <c r="H10" s="136" t="s">
        <v>64</v>
      </c>
      <c r="I10" s="136" t="s">
        <v>63</v>
      </c>
      <c r="J10" s="134"/>
      <c r="K10" s="135"/>
      <c r="L10" s="134"/>
      <c r="M10" s="134"/>
      <c r="N10" s="134"/>
      <c r="O10" s="134"/>
      <c r="P10" s="134"/>
      <c r="Q10" s="134"/>
      <c r="R10" s="134"/>
    </row>
    <row r="11" spans="1:18" s="134" customFormat="1">
      <c r="A11" s="276"/>
      <c r="B11" s="278"/>
      <c r="C11" s="276"/>
      <c r="D11" s="277"/>
      <c r="E11" s="276"/>
      <c r="F11" s="276"/>
      <c r="G11" s="276"/>
      <c r="H11" s="276"/>
      <c r="I11" s="276"/>
      <c r="K11" s="135"/>
    </row>
    <row r="12" spans="1:18" s="2" customFormat="1">
      <c r="A12" s="105">
        <v>1</v>
      </c>
      <c r="B12" s="106"/>
      <c r="C12" s="105"/>
      <c r="D12" s="132" t="s">
        <v>62</v>
      </c>
      <c r="E12" s="131"/>
      <c r="F12" s="130"/>
      <c r="G12" s="130"/>
      <c r="H12" s="91"/>
      <c r="I12" s="129"/>
      <c r="J12" s="4"/>
      <c r="K12" s="3"/>
    </row>
    <row r="13" spans="1:18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2"/>
      <c r="H13" s="91">
        <v>334.58</v>
      </c>
      <c r="I13" s="97">
        <f>SUM(F13:G13)*H13</f>
        <v>2007.48</v>
      </c>
      <c r="J13" s="4"/>
      <c r="K13" s="3"/>
    </row>
    <row r="14" spans="1:18" s="2" customFormat="1" ht="69">
      <c r="A14" s="96" t="s">
        <v>81</v>
      </c>
      <c r="B14" s="96" t="s">
        <v>310</v>
      </c>
      <c r="C14" s="95" t="s">
        <v>14</v>
      </c>
      <c r="D14" s="127" t="s">
        <v>309</v>
      </c>
      <c r="E14" s="99" t="s">
        <v>80</v>
      </c>
      <c r="F14" s="92">
        <v>5</v>
      </c>
      <c r="G14" s="92"/>
      <c r="H14" s="91">
        <v>394.53</v>
      </c>
      <c r="I14" s="97">
        <f>SUM(F14:G14)*H14</f>
        <v>1972.6499999999999</v>
      </c>
      <c r="J14" s="128"/>
      <c r="K14" s="3"/>
    </row>
    <row r="15" spans="1:18" s="4" customFormat="1">
      <c r="A15" s="95"/>
      <c r="B15" s="96"/>
      <c r="C15" s="95"/>
      <c r="D15" s="94" t="s">
        <v>20</v>
      </c>
      <c r="E15" s="93">
        <v>1</v>
      </c>
      <c r="F15" s="92"/>
      <c r="G15" s="92"/>
      <c r="H15" s="91"/>
      <c r="I15" s="90">
        <f>SUM(I13:I14)</f>
        <v>3980.13</v>
      </c>
      <c r="K15" s="3"/>
    </row>
    <row r="16" spans="1:18" s="4" customFormat="1">
      <c r="A16" s="95"/>
      <c r="B16" s="96"/>
      <c r="C16" s="95"/>
      <c r="D16" s="94"/>
      <c r="E16" s="93"/>
      <c r="F16" s="92"/>
      <c r="G16" s="92"/>
      <c r="H16" s="91"/>
      <c r="I16" s="90"/>
      <c r="K16" s="3"/>
    </row>
    <row r="17" spans="1:11" s="4" customFormat="1">
      <c r="A17" s="106">
        <v>2</v>
      </c>
      <c r="B17" s="106"/>
      <c r="C17" s="105"/>
      <c r="D17" s="126" t="s">
        <v>84</v>
      </c>
      <c r="E17" s="103"/>
      <c r="F17" s="125"/>
      <c r="G17" s="125"/>
      <c r="H17" s="101"/>
      <c r="I17" s="90"/>
      <c r="K17" s="87"/>
    </row>
    <row r="18" spans="1:11" s="2" customFormat="1">
      <c r="A18" s="96" t="s">
        <v>61</v>
      </c>
      <c r="B18" s="96" t="s">
        <v>334</v>
      </c>
      <c r="C18" s="95" t="s">
        <v>14</v>
      </c>
      <c r="D18" s="127" t="s">
        <v>333</v>
      </c>
      <c r="E18" s="99" t="s">
        <v>86</v>
      </c>
      <c r="F18" s="92">
        <f>7.79*0.6*0.1</f>
        <v>0.46739999999999998</v>
      </c>
      <c r="G18" s="92"/>
      <c r="H18" s="91">
        <v>139.47999999999999</v>
      </c>
      <c r="I18" s="97">
        <f>SUM(F18:G18)*H18</f>
        <v>65.192951999999991</v>
      </c>
      <c r="J18" s="128"/>
      <c r="K18" s="3"/>
    </row>
    <row r="19" spans="1:11" s="2" customFormat="1">
      <c r="A19" s="96" t="s">
        <v>60</v>
      </c>
      <c r="B19" s="96">
        <v>93358</v>
      </c>
      <c r="C19" s="265" t="s">
        <v>6</v>
      </c>
      <c r="D19" s="264" t="s">
        <v>367</v>
      </c>
      <c r="E19" s="263" t="s">
        <v>86</v>
      </c>
      <c r="F19" s="92">
        <f>7.79*0.6*1.7</f>
        <v>7.9457999999999993</v>
      </c>
      <c r="G19" s="92"/>
      <c r="H19" s="91">
        <v>69.739999999999995</v>
      </c>
      <c r="I19" s="97">
        <f>SUM(F19:G19)*H19</f>
        <v>554.14009199999987</v>
      </c>
      <c r="J19" s="128"/>
      <c r="K19" s="3"/>
    </row>
    <row r="20" spans="1:11" s="2" customFormat="1">
      <c r="A20" s="96" t="s">
        <v>59</v>
      </c>
      <c r="B20" s="96">
        <v>96995</v>
      </c>
      <c r="C20" s="265" t="s">
        <v>14</v>
      </c>
      <c r="D20" s="264" t="s">
        <v>331</v>
      </c>
      <c r="E20" s="263" t="s">
        <v>86</v>
      </c>
      <c r="F20" s="92">
        <f>F19-(1.56)</f>
        <v>6.3857999999999997</v>
      </c>
      <c r="G20" s="92"/>
      <c r="H20" s="91">
        <v>42.28</v>
      </c>
      <c r="I20" s="97">
        <f>SUM(F20:G20)*H20</f>
        <v>269.991624</v>
      </c>
      <c r="J20" s="128"/>
      <c r="K20" s="3"/>
    </row>
    <row r="21" spans="1:11" s="4" customFormat="1" ht="41.4">
      <c r="A21" s="96" t="s">
        <v>58</v>
      </c>
      <c r="B21" s="96" t="s">
        <v>89</v>
      </c>
      <c r="C21" s="95" t="s">
        <v>14</v>
      </c>
      <c r="D21" s="127" t="s">
        <v>90</v>
      </c>
      <c r="E21" s="99" t="s">
        <v>86</v>
      </c>
      <c r="F21" s="92">
        <f>4.67*0.1*1.15</f>
        <v>0.53705000000000003</v>
      </c>
      <c r="G21" s="92"/>
      <c r="H21" s="91">
        <v>24.19</v>
      </c>
      <c r="I21" s="97">
        <f>SUM(F21:G21)*H21</f>
        <v>12.991239500000001</v>
      </c>
      <c r="K21" s="3"/>
    </row>
    <row r="22" spans="1:11" s="4" customFormat="1" ht="27.6">
      <c r="A22" s="96" t="s">
        <v>330</v>
      </c>
      <c r="B22" s="96">
        <v>72897</v>
      </c>
      <c r="C22" s="95" t="s">
        <v>14</v>
      </c>
      <c r="D22" s="127" t="s">
        <v>258</v>
      </c>
      <c r="E22" s="99" t="s">
        <v>92</v>
      </c>
      <c r="F22" s="92">
        <f>F21*22</f>
        <v>11.815100000000001</v>
      </c>
      <c r="G22" s="92"/>
      <c r="H22" s="91">
        <v>22.53</v>
      </c>
      <c r="I22" s="97">
        <f>SUM(F22:G22)*H22</f>
        <v>266.19420300000002</v>
      </c>
      <c r="K22" s="3"/>
    </row>
    <row r="23" spans="1:11" s="4" customFormat="1">
      <c r="A23" s="96" t="s">
        <v>366</v>
      </c>
      <c r="B23" s="96">
        <v>80169</v>
      </c>
      <c r="C23" s="95" t="s">
        <v>356</v>
      </c>
      <c r="D23" s="127" t="s">
        <v>363</v>
      </c>
      <c r="E23" s="99" t="s">
        <v>362</v>
      </c>
      <c r="F23" s="92">
        <v>8</v>
      </c>
      <c r="G23" s="92"/>
      <c r="H23" s="91">
        <v>270.3</v>
      </c>
      <c r="I23" s="97">
        <f>F23*H23</f>
        <v>2162.4</v>
      </c>
      <c r="K23" s="3"/>
    </row>
    <row r="24" spans="1:11" s="4" customFormat="1">
      <c r="A24" s="95"/>
      <c r="B24" s="96"/>
      <c r="C24" s="95"/>
      <c r="D24" s="94" t="s">
        <v>20</v>
      </c>
      <c r="E24" s="93">
        <v>2</v>
      </c>
      <c r="F24" s="92"/>
      <c r="G24" s="92"/>
      <c r="H24" s="91"/>
      <c r="I24" s="90">
        <f>SUM(I18:I23)</f>
        <v>3330.9101105</v>
      </c>
      <c r="K24" s="3"/>
    </row>
    <row r="25" spans="1:11" s="4" customFormat="1">
      <c r="A25" s="95"/>
      <c r="B25" s="96"/>
      <c r="C25" s="95"/>
      <c r="D25" s="94"/>
      <c r="E25" s="93"/>
      <c r="F25" s="92"/>
      <c r="G25" s="92"/>
      <c r="H25" s="91"/>
      <c r="I25" s="90"/>
      <c r="K25" s="3"/>
    </row>
    <row r="26" spans="1:11" s="4" customFormat="1">
      <c r="A26" s="105">
        <v>3</v>
      </c>
      <c r="B26" s="96"/>
      <c r="C26" s="95"/>
      <c r="D26" s="104" t="s">
        <v>365</v>
      </c>
      <c r="E26" s="93"/>
      <c r="F26" s="92"/>
      <c r="G26" s="92"/>
      <c r="H26" s="91"/>
      <c r="I26" s="90"/>
      <c r="K26" s="3"/>
    </row>
    <row r="27" spans="1:11" s="4" customFormat="1">
      <c r="A27" s="95" t="s">
        <v>57</v>
      </c>
      <c r="B27" s="96"/>
      <c r="C27" s="271" t="s">
        <v>95</v>
      </c>
      <c r="D27" s="270" t="s">
        <v>364</v>
      </c>
      <c r="E27" s="268" t="s">
        <v>101</v>
      </c>
      <c r="F27" s="92">
        <v>1</v>
      </c>
      <c r="G27" s="92"/>
      <c r="H27" s="91">
        <v>12008</v>
      </c>
      <c r="I27" s="97">
        <f>F27*H27</f>
        <v>12008</v>
      </c>
      <c r="K27" s="3"/>
    </row>
    <row r="28" spans="1:11" s="4" customFormat="1">
      <c r="A28" s="95" t="s">
        <v>55</v>
      </c>
      <c r="B28" s="96">
        <v>80169</v>
      </c>
      <c r="C28" s="271" t="s">
        <v>356</v>
      </c>
      <c r="D28" s="270" t="s">
        <v>363</v>
      </c>
      <c r="E28" s="268" t="s">
        <v>362</v>
      </c>
      <c r="F28" s="92">
        <v>5</v>
      </c>
      <c r="G28" s="92"/>
      <c r="H28" s="91">
        <v>226.95</v>
      </c>
      <c r="I28" s="97">
        <f>F28*H28</f>
        <v>1134.75</v>
      </c>
      <c r="K28" s="3"/>
    </row>
    <row r="29" spans="1:11" s="114" customFormat="1">
      <c r="A29" s="121" t="s">
        <v>51</v>
      </c>
      <c r="B29" s="123"/>
      <c r="C29" s="275"/>
      <c r="D29" s="274" t="s">
        <v>361</v>
      </c>
      <c r="E29" s="273"/>
      <c r="F29" s="272"/>
      <c r="G29" s="272"/>
      <c r="H29" s="117"/>
      <c r="I29" s="116"/>
      <c r="K29" s="115"/>
    </row>
    <row r="30" spans="1:11" s="4" customFormat="1" ht="27.6">
      <c r="A30" s="95" t="s">
        <v>50</v>
      </c>
      <c r="B30" s="96" t="s">
        <v>360</v>
      </c>
      <c r="C30" s="271" t="s">
        <v>14</v>
      </c>
      <c r="D30" s="270" t="s">
        <v>359</v>
      </c>
      <c r="E30" s="268" t="s">
        <v>80</v>
      </c>
      <c r="F30" s="92">
        <f>(5.2*4.53)+1.63</f>
        <v>25.186</v>
      </c>
      <c r="G30" s="92"/>
      <c r="H30" s="91">
        <v>7.78</v>
      </c>
      <c r="I30" s="97">
        <f>F30*H30</f>
        <v>195.94708</v>
      </c>
      <c r="K30" s="3"/>
    </row>
    <row r="31" spans="1:11" s="4" customFormat="1" ht="12.75" customHeight="1">
      <c r="A31" s="95" t="s">
        <v>49</v>
      </c>
      <c r="B31" s="96" t="s">
        <v>358</v>
      </c>
      <c r="C31" s="271" t="s">
        <v>14</v>
      </c>
      <c r="D31" s="270" t="s">
        <v>357</v>
      </c>
      <c r="E31" s="268" t="s">
        <v>80</v>
      </c>
      <c r="F31" s="92">
        <f>F30</f>
        <v>25.186</v>
      </c>
      <c r="G31" s="92"/>
      <c r="H31" s="91">
        <v>24.44</v>
      </c>
      <c r="I31" s="97">
        <f>F31*H31</f>
        <v>615.54584</v>
      </c>
      <c r="K31" s="3"/>
    </row>
    <row r="32" spans="1:11" s="4" customFormat="1">
      <c r="A32" s="95" t="s">
        <v>48</v>
      </c>
      <c r="B32" s="96">
        <v>70120052</v>
      </c>
      <c r="C32" s="271" t="s">
        <v>356</v>
      </c>
      <c r="D32" s="270" t="s">
        <v>355</v>
      </c>
      <c r="E32" s="268" t="s">
        <v>80</v>
      </c>
      <c r="F32" s="92">
        <v>4</v>
      </c>
      <c r="G32" s="92"/>
      <c r="H32" s="91">
        <v>620.62</v>
      </c>
      <c r="I32" s="97">
        <f>F32*H32</f>
        <v>2482.48</v>
      </c>
      <c r="K32" s="3"/>
    </row>
    <row r="33" spans="1:11" s="4" customFormat="1">
      <c r="A33" s="95"/>
      <c r="B33" s="96"/>
      <c r="C33" s="271"/>
      <c r="D33" s="94" t="s">
        <v>20</v>
      </c>
      <c r="E33" s="93">
        <v>3</v>
      </c>
      <c r="F33" s="92"/>
      <c r="G33" s="92"/>
      <c r="H33" s="91"/>
      <c r="I33" s="90">
        <f>SUM(I27:I31)</f>
        <v>13954.242920000001</v>
      </c>
      <c r="K33" s="3"/>
    </row>
    <row r="34" spans="1:11" s="4" customFormat="1">
      <c r="A34" s="95"/>
      <c r="B34" s="96"/>
      <c r="C34" s="271"/>
      <c r="D34" s="270"/>
      <c r="E34" s="93"/>
      <c r="F34" s="92"/>
      <c r="G34" s="92"/>
      <c r="H34" s="91"/>
      <c r="I34" s="90"/>
      <c r="K34" s="3"/>
    </row>
    <row r="35" spans="1:11" s="4" customFormat="1">
      <c r="A35" s="106">
        <v>4</v>
      </c>
      <c r="B35" s="96"/>
      <c r="C35" s="105"/>
      <c r="D35" s="126" t="s">
        <v>328</v>
      </c>
      <c r="E35" s="103"/>
      <c r="F35" s="125"/>
      <c r="G35" s="125"/>
      <c r="H35" s="101"/>
      <c r="I35" s="90"/>
      <c r="K35" s="87"/>
    </row>
    <row r="36" spans="1:11" s="114" customFormat="1">
      <c r="A36" s="121" t="s">
        <v>22</v>
      </c>
      <c r="B36" s="96"/>
      <c r="C36" s="121"/>
      <c r="D36" s="120" t="s">
        <v>94</v>
      </c>
      <c r="E36" s="119"/>
      <c r="F36" s="118"/>
      <c r="G36" s="118"/>
      <c r="H36" s="117"/>
      <c r="I36" s="116"/>
      <c r="K36" s="124"/>
    </row>
    <row r="37" spans="1:11" s="114" customFormat="1">
      <c r="A37" s="95" t="s">
        <v>282</v>
      </c>
      <c r="B37" s="96"/>
      <c r="C37" s="95" t="s">
        <v>95</v>
      </c>
      <c r="D37" s="100" t="s">
        <v>96</v>
      </c>
      <c r="E37" s="99" t="s">
        <v>66</v>
      </c>
      <c r="F37" s="98">
        <v>1</v>
      </c>
      <c r="G37" s="98"/>
      <c r="H37" s="91">
        <v>5115.4815440000002</v>
      </c>
      <c r="I37" s="97">
        <f>SUM(F37:G37)*H37</f>
        <v>5115.4815440000002</v>
      </c>
      <c r="J37" s="4"/>
      <c r="K37" s="115"/>
    </row>
    <row r="38" spans="1:11" s="114" customFormat="1">
      <c r="A38" s="121" t="s">
        <v>21</v>
      </c>
      <c r="B38" s="96"/>
      <c r="C38" s="121"/>
      <c r="D38" s="120" t="s">
        <v>97</v>
      </c>
      <c r="E38" s="119"/>
      <c r="F38" s="118"/>
      <c r="G38" s="118"/>
      <c r="H38" s="117"/>
      <c r="I38" s="97"/>
      <c r="K38" s="115"/>
    </row>
    <row r="39" spans="1:11" s="4" customFormat="1">
      <c r="A39" s="95" t="s">
        <v>280</v>
      </c>
      <c r="B39" s="96" t="s">
        <v>98</v>
      </c>
      <c r="C39" s="95" t="s">
        <v>12</v>
      </c>
      <c r="D39" s="100" t="s">
        <v>99</v>
      </c>
      <c r="E39" s="99" t="s">
        <v>66</v>
      </c>
      <c r="F39" s="98">
        <v>1</v>
      </c>
      <c r="G39" s="98"/>
      <c r="H39" s="91">
        <v>2152.08</v>
      </c>
      <c r="I39" s="97">
        <f>SUM(F39:G39)*H39</f>
        <v>2152.08</v>
      </c>
      <c r="K39" s="3"/>
    </row>
    <row r="40" spans="1:11" s="4" customFormat="1" ht="27.6">
      <c r="A40" s="95" t="s">
        <v>280</v>
      </c>
      <c r="B40" s="96">
        <v>500109</v>
      </c>
      <c r="C40" s="95" t="s">
        <v>6</v>
      </c>
      <c r="D40" s="100" t="s">
        <v>100</v>
      </c>
      <c r="E40" s="99" t="s">
        <v>101</v>
      </c>
      <c r="F40" s="98">
        <v>1</v>
      </c>
      <c r="G40" s="98"/>
      <c r="H40" s="91">
        <v>77.709999999999994</v>
      </c>
      <c r="I40" s="97">
        <f>SUM(F40:G40)*H40</f>
        <v>77.709999999999994</v>
      </c>
      <c r="K40" s="3"/>
    </row>
    <row r="41" spans="1:11" s="114" customFormat="1">
      <c r="A41" s="121" t="s">
        <v>274</v>
      </c>
      <c r="B41" s="96"/>
      <c r="C41" s="121"/>
      <c r="D41" s="120" t="s">
        <v>102</v>
      </c>
      <c r="E41" s="119"/>
      <c r="F41" s="118"/>
      <c r="G41" s="118"/>
      <c r="H41" s="117"/>
      <c r="I41" s="116"/>
      <c r="K41" s="115"/>
    </row>
    <row r="42" spans="1:11" s="4" customFormat="1" ht="12.75" customHeight="1">
      <c r="A42" s="95" t="s">
        <v>273</v>
      </c>
      <c r="B42" s="96">
        <v>460707</v>
      </c>
      <c r="C42" s="95" t="s">
        <v>6</v>
      </c>
      <c r="D42" s="100" t="s">
        <v>103</v>
      </c>
      <c r="E42" s="99" t="s">
        <v>95</v>
      </c>
      <c r="F42" s="98">
        <v>121.96</v>
      </c>
      <c r="G42" s="92">
        <v>59.72</v>
      </c>
      <c r="H42" s="91">
        <v>141.13999999999999</v>
      </c>
      <c r="I42" s="97">
        <f t="shared" ref="I42:I47" si="0">SUM(F42:G42)*H42</f>
        <v>25642.315199999997</v>
      </c>
      <c r="K42" s="3"/>
    </row>
    <row r="43" spans="1:11" s="4" customFormat="1" ht="26.25" customHeight="1">
      <c r="A43" s="95" t="s">
        <v>270</v>
      </c>
      <c r="B43" s="269"/>
      <c r="C43" s="95" t="s">
        <v>281</v>
      </c>
      <c r="D43" s="100" t="s">
        <v>354</v>
      </c>
      <c r="E43" s="99" t="s">
        <v>101</v>
      </c>
      <c r="F43" s="98">
        <v>9.89</v>
      </c>
      <c r="G43" s="98"/>
      <c r="H43" s="91">
        <v>20.663162999999997</v>
      </c>
      <c r="I43" s="97">
        <f t="shared" si="0"/>
        <v>204.35868206999999</v>
      </c>
      <c r="K43" s="3"/>
    </row>
    <row r="44" spans="1:11" s="4" customFormat="1" ht="15.75" customHeight="1">
      <c r="A44" s="95" t="s">
        <v>269</v>
      </c>
      <c r="B44" s="96" t="s">
        <v>327</v>
      </c>
      <c r="C44" s="95" t="s">
        <v>6</v>
      </c>
      <c r="D44" s="100" t="s">
        <v>326</v>
      </c>
      <c r="E44" s="99" t="s">
        <v>80</v>
      </c>
      <c r="F44" s="98">
        <f>F42*0.2</f>
        <v>24.391999999999999</v>
      </c>
      <c r="G44" s="92">
        <f>G42*0.2</f>
        <v>11.944000000000001</v>
      </c>
      <c r="H44" s="91">
        <v>18.72</v>
      </c>
      <c r="I44" s="97">
        <f t="shared" si="0"/>
        <v>680.2099199999999</v>
      </c>
      <c r="K44" s="3"/>
    </row>
    <row r="45" spans="1:11" s="4" customFormat="1" ht="15.75" customHeight="1">
      <c r="A45" s="95" t="s">
        <v>268</v>
      </c>
      <c r="B45" s="96" t="s">
        <v>105</v>
      </c>
      <c r="C45" s="95" t="s">
        <v>12</v>
      </c>
      <c r="D45" s="100" t="s">
        <v>106</v>
      </c>
      <c r="E45" s="99" t="s">
        <v>66</v>
      </c>
      <c r="F45" s="98">
        <v>1</v>
      </c>
      <c r="G45" s="98"/>
      <c r="H45" s="91">
        <v>773.06</v>
      </c>
      <c r="I45" s="97">
        <f t="shared" si="0"/>
        <v>773.06</v>
      </c>
      <c r="K45" s="3"/>
    </row>
    <row r="46" spans="1:11" s="4" customFormat="1" ht="15.75" customHeight="1">
      <c r="A46" s="95" t="s">
        <v>265</v>
      </c>
      <c r="B46" s="96" t="s">
        <v>267</v>
      </c>
      <c r="C46" s="95" t="s">
        <v>6</v>
      </c>
      <c r="D46" s="100" t="s">
        <v>266</v>
      </c>
      <c r="E46" s="99" t="s">
        <v>101</v>
      </c>
      <c r="F46" s="98">
        <v>1</v>
      </c>
      <c r="G46" s="98"/>
      <c r="H46" s="91">
        <v>278.18</v>
      </c>
      <c r="I46" s="97">
        <f t="shared" si="0"/>
        <v>278.18</v>
      </c>
      <c r="K46" s="3"/>
    </row>
    <row r="47" spans="1:11" s="4" customFormat="1" ht="15.75" customHeight="1">
      <c r="A47" s="95" t="s">
        <v>353</v>
      </c>
      <c r="B47" s="96" t="s">
        <v>108</v>
      </c>
      <c r="C47" s="95" t="s">
        <v>6</v>
      </c>
      <c r="D47" s="100" t="s">
        <v>109</v>
      </c>
      <c r="E47" s="99" t="s">
        <v>101</v>
      </c>
      <c r="F47" s="98">
        <v>2</v>
      </c>
      <c r="G47" s="98"/>
      <c r="H47" s="91">
        <v>235.49</v>
      </c>
      <c r="I47" s="97">
        <f t="shared" si="0"/>
        <v>470.98</v>
      </c>
      <c r="K47" s="3"/>
    </row>
    <row r="48" spans="1:11" s="114" customFormat="1">
      <c r="A48" s="121" t="s">
        <v>257</v>
      </c>
      <c r="B48" s="96"/>
      <c r="C48" s="121"/>
      <c r="D48" s="120" t="s">
        <v>110</v>
      </c>
      <c r="E48" s="119"/>
      <c r="F48" s="118"/>
      <c r="G48" s="118"/>
      <c r="H48" s="117"/>
      <c r="I48" s="116"/>
      <c r="K48" s="115"/>
    </row>
    <row r="49" spans="1:11" s="4" customFormat="1">
      <c r="A49" s="95" t="s">
        <v>256</v>
      </c>
      <c r="B49" s="96">
        <v>500106</v>
      </c>
      <c r="C49" s="95" t="s">
        <v>6</v>
      </c>
      <c r="D49" s="100" t="s">
        <v>111</v>
      </c>
      <c r="E49" s="99" t="s">
        <v>66</v>
      </c>
      <c r="F49" s="98">
        <v>3</v>
      </c>
      <c r="G49" s="98">
        <v>2</v>
      </c>
      <c r="H49" s="91">
        <v>321.58999999999997</v>
      </c>
      <c r="I49" s="97">
        <f t="shared" ref="I49:I54" si="1">SUM(F49:G49)*H49</f>
        <v>1607.9499999999998</v>
      </c>
      <c r="K49" s="3"/>
    </row>
    <row r="50" spans="1:11" s="114" customFormat="1">
      <c r="A50" s="95" t="s">
        <v>254</v>
      </c>
      <c r="B50" s="96">
        <v>500118</v>
      </c>
      <c r="C50" s="95" t="s">
        <v>6</v>
      </c>
      <c r="D50" s="100" t="s">
        <v>112</v>
      </c>
      <c r="E50" s="99" t="s">
        <v>66</v>
      </c>
      <c r="F50" s="98">
        <v>3</v>
      </c>
      <c r="G50" s="98">
        <v>2</v>
      </c>
      <c r="H50" s="91">
        <v>1044.5</v>
      </c>
      <c r="I50" s="97">
        <f t="shared" si="1"/>
        <v>5222.5</v>
      </c>
      <c r="J50" s="4"/>
      <c r="K50" s="115"/>
    </row>
    <row r="51" spans="1:11" s="114" customFormat="1">
      <c r="A51" s="95" t="s">
        <v>252</v>
      </c>
      <c r="B51" s="96">
        <v>500517</v>
      </c>
      <c r="C51" s="95" t="s">
        <v>6</v>
      </c>
      <c r="D51" s="100" t="s">
        <v>113</v>
      </c>
      <c r="E51" s="99" t="s">
        <v>66</v>
      </c>
      <c r="F51" s="98">
        <f>F49</f>
        <v>3</v>
      </c>
      <c r="G51" s="98">
        <v>2</v>
      </c>
      <c r="H51" s="91">
        <v>54.1</v>
      </c>
      <c r="I51" s="97">
        <f t="shared" si="1"/>
        <v>270.5</v>
      </c>
      <c r="J51" s="4"/>
      <c r="K51" s="115"/>
    </row>
    <row r="52" spans="1:11" s="4" customFormat="1" ht="14.25" customHeight="1">
      <c r="A52" s="95" t="s">
        <v>249</v>
      </c>
      <c r="B52" s="96" t="s">
        <v>114</v>
      </c>
      <c r="C52" s="95" t="s">
        <v>6</v>
      </c>
      <c r="D52" s="100" t="s">
        <v>115</v>
      </c>
      <c r="E52" s="99" t="s">
        <v>95</v>
      </c>
      <c r="F52" s="98">
        <f>F49*30</f>
        <v>90</v>
      </c>
      <c r="G52" s="98">
        <f>G49*30</f>
        <v>60</v>
      </c>
      <c r="H52" s="91">
        <v>24.53</v>
      </c>
      <c r="I52" s="97">
        <f t="shared" si="1"/>
        <v>3679.5</v>
      </c>
      <c r="K52" s="3"/>
    </row>
    <row r="53" spans="1:11" s="4" customFormat="1">
      <c r="A53" s="95" t="s">
        <v>246</v>
      </c>
      <c r="B53" s="96" t="s">
        <v>116</v>
      </c>
      <c r="C53" s="95" t="s">
        <v>6</v>
      </c>
      <c r="D53" s="100" t="s">
        <v>117</v>
      </c>
      <c r="E53" s="99" t="s">
        <v>101</v>
      </c>
      <c r="F53" s="98">
        <f>F49</f>
        <v>3</v>
      </c>
      <c r="G53" s="98">
        <v>2</v>
      </c>
      <c r="H53" s="91">
        <v>144.16999999999999</v>
      </c>
      <c r="I53" s="97">
        <f t="shared" si="1"/>
        <v>720.84999999999991</v>
      </c>
      <c r="K53" s="3"/>
    </row>
    <row r="54" spans="1:11" s="4" customFormat="1">
      <c r="A54" s="95" t="s">
        <v>243</v>
      </c>
      <c r="B54" s="96" t="s">
        <v>118</v>
      </c>
      <c r="C54" s="95" t="s">
        <v>6</v>
      </c>
      <c r="D54" s="100" t="s">
        <v>119</v>
      </c>
      <c r="E54" s="99" t="s">
        <v>101</v>
      </c>
      <c r="F54" s="98">
        <f>F49</f>
        <v>3</v>
      </c>
      <c r="G54" s="98">
        <v>2</v>
      </c>
      <c r="H54" s="91">
        <v>11.74</v>
      </c>
      <c r="I54" s="97">
        <f t="shared" si="1"/>
        <v>58.7</v>
      </c>
      <c r="K54" s="3"/>
    </row>
    <row r="55" spans="1:11" s="122" customFormat="1">
      <c r="A55" s="121" t="s">
        <v>222</v>
      </c>
      <c r="B55" s="96"/>
      <c r="C55" s="121"/>
      <c r="D55" s="120" t="s">
        <v>120</v>
      </c>
      <c r="E55" s="119"/>
      <c r="F55" s="118"/>
      <c r="G55" s="118"/>
      <c r="H55" s="117"/>
      <c r="I55" s="116"/>
      <c r="J55" s="114"/>
      <c r="K55" s="115"/>
    </row>
    <row r="56" spans="1:11" s="4" customFormat="1" ht="12.75" customHeight="1">
      <c r="A56" s="95" t="s">
        <v>221</v>
      </c>
      <c r="B56" s="96">
        <v>501010</v>
      </c>
      <c r="C56" s="95" t="s">
        <v>6</v>
      </c>
      <c r="D56" s="100" t="s">
        <v>121</v>
      </c>
      <c r="E56" s="99" t="s">
        <v>66</v>
      </c>
      <c r="F56" s="98">
        <v>4</v>
      </c>
      <c r="G56" s="98">
        <v>2</v>
      </c>
      <c r="H56" s="91">
        <v>107.78</v>
      </c>
      <c r="I56" s="97">
        <f>SUM(F56:G56)*H56</f>
        <v>646.68000000000006</v>
      </c>
      <c r="K56" s="3"/>
    </row>
    <row r="57" spans="1:11" s="4" customFormat="1">
      <c r="A57" s="95" t="s">
        <v>219</v>
      </c>
      <c r="B57" s="96">
        <v>501008</v>
      </c>
      <c r="C57" s="95" t="s">
        <v>6</v>
      </c>
      <c r="D57" s="100" t="s">
        <v>122</v>
      </c>
      <c r="E57" s="99" t="s">
        <v>66</v>
      </c>
      <c r="F57" s="98">
        <v>4</v>
      </c>
      <c r="G57" s="98">
        <v>1</v>
      </c>
      <c r="H57" s="91">
        <v>171.71</v>
      </c>
      <c r="I57" s="97">
        <f>SUM(F57:G57)*H57</f>
        <v>858.55000000000007</v>
      </c>
      <c r="K57" s="3"/>
    </row>
    <row r="58" spans="1:11" s="122" customFormat="1">
      <c r="A58" s="121" t="s">
        <v>217</v>
      </c>
      <c r="B58" s="96"/>
      <c r="C58" s="121"/>
      <c r="D58" s="120" t="s">
        <v>124</v>
      </c>
      <c r="E58" s="119"/>
      <c r="F58" s="118"/>
      <c r="G58" s="118"/>
      <c r="H58" s="117"/>
      <c r="I58" s="116"/>
      <c r="J58" s="114"/>
      <c r="K58" s="115"/>
    </row>
    <row r="59" spans="1:11" s="4" customFormat="1" ht="27.6">
      <c r="A59" s="95" t="s">
        <v>216</v>
      </c>
      <c r="B59" s="96" t="s">
        <v>125</v>
      </c>
      <c r="C59" s="95" t="s">
        <v>6</v>
      </c>
      <c r="D59" s="100" t="s">
        <v>126</v>
      </c>
      <c r="E59" s="99" t="s">
        <v>101</v>
      </c>
      <c r="F59" s="98">
        <v>37</v>
      </c>
      <c r="G59" s="98">
        <v>15</v>
      </c>
      <c r="H59" s="91">
        <v>96.84</v>
      </c>
      <c r="I59" s="97">
        <f>SUM(F59:G59)*H59</f>
        <v>5035.68</v>
      </c>
      <c r="K59" s="3"/>
    </row>
    <row r="60" spans="1:11" s="4" customFormat="1" ht="27.6">
      <c r="A60" s="95" t="s">
        <v>213</v>
      </c>
      <c r="B60" s="96">
        <v>500527</v>
      </c>
      <c r="C60" s="95" t="s">
        <v>6</v>
      </c>
      <c r="D60" s="100" t="s">
        <v>127</v>
      </c>
      <c r="E60" s="99" t="s">
        <v>66</v>
      </c>
      <c r="F60" s="98">
        <v>1</v>
      </c>
      <c r="G60" s="98"/>
      <c r="H60" s="91">
        <v>607.6</v>
      </c>
      <c r="I60" s="97">
        <f>SUM(F60:G60)*H60</f>
        <v>607.6</v>
      </c>
      <c r="K60" s="3"/>
    </row>
    <row r="61" spans="1:11" s="4" customFormat="1">
      <c r="A61" s="95" t="s">
        <v>212</v>
      </c>
      <c r="B61" s="96">
        <v>500540</v>
      </c>
      <c r="C61" s="95" t="s">
        <v>6</v>
      </c>
      <c r="D61" s="100" t="s">
        <v>128</v>
      </c>
      <c r="E61" s="99" t="s">
        <v>66</v>
      </c>
      <c r="F61" s="98">
        <v>3</v>
      </c>
      <c r="G61" s="98"/>
      <c r="H61" s="91">
        <v>116.55</v>
      </c>
      <c r="I61" s="97">
        <f>SUM(F61:G61)*H61</f>
        <v>349.65</v>
      </c>
      <c r="K61" s="3"/>
    </row>
    <row r="62" spans="1:11" s="114" customFormat="1">
      <c r="A62" s="121" t="s">
        <v>206</v>
      </c>
      <c r="B62" s="96"/>
      <c r="C62" s="121"/>
      <c r="D62" s="120" t="s">
        <v>129</v>
      </c>
      <c r="E62" s="119"/>
      <c r="F62" s="118"/>
      <c r="G62" s="118"/>
      <c r="H62" s="117"/>
      <c r="I62" s="116"/>
      <c r="K62" s="115"/>
    </row>
    <row r="63" spans="1:11" s="260" customFormat="1" ht="12.75" customHeight="1">
      <c r="A63" s="95" t="s">
        <v>205</v>
      </c>
      <c r="B63" s="96" t="s">
        <v>130</v>
      </c>
      <c r="C63" s="95" t="s">
        <v>6</v>
      </c>
      <c r="D63" s="100" t="s">
        <v>131</v>
      </c>
      <c r="E63" s="99" t="s">
        <v>95</v>
      </c>
      <c r="F63" s="98">
        <v>450</v>
      </c>
      <c r="G63" s="98">
        <v>100</v>
      </c>
      <c r="H63" s="91">
        <v>5.37</v>
      </c>
      <c r="I63" s="97">
        <f t="shared" ref="I63:I69" si="2">SUM(F63:G63)*H63</f>
        <v>2953.5</v>
      </c>
      <c r="K63" s="261"/>
    </row>
    <row r="64" spans="1:11" s="260" customFormat="1" ht="27.6">
      <c r="A64" s="95" t="s">
        <v>202</v>
      </c>
      <c r="B64" s="96" t="s">
        <v>132</v>
      </c>
      <c r="C64" s="95" t="s">
        <v>6</v>
      </c>
      <c r="D64" s="100" t="s">
        <v>133</v>
      </c>
      <c r="E64" s="99" t="s">
        <v>95</v>
      </c>
      <c r="F64" s="98">
        <v>150</v>
      </c>
      <c r="G64" s="98">
        <v>200</v>
      </c>
      <c r="H64" s="91">
        <v>2.8</v>
      </c>
      <c r="I64" s="97">
        <f t="shared" si="2"/>
        <v>979.99999999999989</v>
      </c>
      <c r="K64" s="261"/>
    </row>
    <row r="65" spans="1:11" s="260" customFormat="1" ht="27.6">
      <c r="A65" s="95" t="s">
        <v>201</v>
      </c>
      <c r="B65" s="96" t="s">
        <v>134</v>
      </c>
      <c r="C65" s="95" t="s">
        <v>6</v>
      </c>
      <c r="D65" s="100" t="s">
        <v>135</v>
      </c>
      <c r="E65" s="99" t="s">
        <v>95</v>
      </c>
      <c r="F65" s="98">
        <v>200</v>
      </c>
      <c r="G65" s="98">
        <v>150</v>
      </c>
      <c r="H65" s="91">
        <v>2.6</v>
      </c>
      <c r="I65" s="97">
        <f t="shared" si="2"/>
        <v>910</v>
      </c>
      <c r="K65" s="261"/>
    </row>
    <row r="66" spans="1:11" s="260" customFormat="1" ht="27.6">
      <c r="A66" s="95" t="s">
        <v>352</v>
      </c>
      <c r="B66" s="96" t="s">
        <v>204</v>
      </c>
      <c r="C66" s="95" t="s">
        <v>6</v>
      </c>
      <c r="D66" s="100" t="s">
        <v>203</v>
      </c>
      <c r="E66" s="99" t="s">
        <v>101</v>
      </c>
      <c r="F66" s="98">
        <v>4</v>
      </c>
      <c r="G66" s="98">
        <v>2</v>
      </c>
      <c r="H66" s="91">
        <v>88.48</v>
      </c>
      <c r="I66" s="97">
        <f t="shared" si="2"/>
        <v>530.88</v>
      </c>
      <c r="K66" s="261"/>
    </row>
    <row r="67" spans="1:11" s="114" customFormat="1">
      <c r="A67" s="121" t="s">
        <v>200</v>
      </c>
      <c r="B67" s="96"/>
      <c r="C67" s="121"/>
      <c r="D67" s="120" t="s">
        <v>136</v>
      </c>
      <c r="E67" s="119"/>
      <c r="F67" s="118"/>
      <c r="G67" s="118"/>
      <c r="H67" s="117"/>
      <c r="I67" s="97">
        <f t="shared" si="2"/>
        <v>0</v>
      </c>
      <c r="K67" s="115"/>
    </row>
    <row r="68" spans="1:11" s="4" customFormat="1" ht="27.6">
      <c r="A68" s="95" t="s">
        <v>199</v>
      </c>
      <c r="B68" s="96">
        <v>72947</v>
      </c>
      <c r="C68" s="95" t="s">
        <v>14</v>
      </c>
      <c r="D68" s="100" t="s">
        <v>138</v>
      </c>
      <c r="E68" s="99" t="s">
        <v>80</v>
      </c>
      <c r="F68" s="98">
        <f>(F56+F57+F50)*1</f>
        <v>11</v>
      </c>
      <c r="G68" s="98">
        <v>5</v>
      </c>
      <c r="H68" s="91">
        <v>27.28</v>
      </c>
      <c r="I68" s="97">
        <f t="shared" si="2"/>
        <v>436.48</v>
      </c>
      <c r="K68" s="3"/>
    </row>
    <row r="69" spans="1:11" s="4" customFormat="1" ht="27.6">
      <c r="A69" s="95" t="s">
        <v>196</v>
      </c>
      <c r="B69" s="96">
        <v>970101</v>
      </c>
      <c r="C69" s="95" t="s">
        <v>6</v>
      </c>
      <c r="D69" s="100" t="s">
        <v>139</v>
      </c>
      <c r="E69" s="99" t="s">
        <v>101</v>
      </c>
      <c r="F69" s="98">
        <f>8+8+12</f>
        <v>28</v>
      </c>
      <c r="G69" s="98">
        <v>16</v>
      </c>
      <c r="H69" s="91">
        <v>14.07</v>
      </c>
      <c r="I69" s="97">
        <f t="shared" si="2"/>
        <v>619.08000000000004</v>
      </c>
      <c r="K69" s="3"/>
    </row>
    <row r="70" spans="1:11" s="4" customFormat="1">
      <c r="A70" s="95"/>
      <c r="B70" s="96"/>
      <c r="C70" s="95"/>
      <c r="D70" s="94" t="s">
        <v>20</v>
      </c>
      <c r="E70" s="93">
        <v>4</v>
      </c>
      <c r="F70" s="92"/>
      <c r="G70" s="92"/>
      <c r="H70" s="91"/>
      <c r="I70" s="90">
        <f>SUM(I37:I69)</f>
        <v>60882.475346070001</v>
      </c>
      <c r="K70" s="3"/>
    </row>
    <row r="71" spans="1:11" s="4" customFormat="1">
      <c r="A71" s="95"/>
      <c r="B71" s="96"/>
      <c r="C71" s="95"/>
      <c r="D71" s="94"/>
      <c r="E71" s="93"/>
      <c r="F71" s="92"/>
      <c r="G71" s="92"/>
      <c r="H71" s="91"/>
      <c r="I71" s="90"/>
      <c r="K71" s="3"/>
    </row>
    <row r="72" spans="1:11" s="4" customFormat="1">
      <c r="A72" s="105">
        <v>5</v>
      </c>
      <c r="B72" s="106"/>
      <c r="C72" s="105"/>
      <c r="D72" s="104" t="s">
        <v>140</v>
      </c>
      <c r="E72" s="268"/>
      <c r="F72" s="92"/>
      <c r="G72" s="92"/>
      <c r="H72" s="91"/>
      <c r="I72" s="97"/>
      <c r="K72" s="3"/>
    </row>
    <row r="73" spans="1:11" s="4" customFormat="1">
      <c r="A73" s="95" t="s">
        <v>351</v>
      </c>
      <c r="B73" s="96" t="s">
        <v>141</v>
      </c>
      <c r="C73" s="95" t="s">
        <v>12</v>
      </c>
      <c r="D73" s="100" t="s">
        <v>142</v>
      </c>
      <c r="E73" s="268" t="s">
        <v>95</v>
      </c>
      <c r="F73" s="92"/>
      <c r="G73" s="92">
        <f>(3.6*2)+12.42</f>
        <v>19.62</v>
      </c>
      <c r="H73" s="91">
        <v>345.7</v>
      </c>
      <c r="I73" s="97">
        <f>SUM(F73:G73)*H73</f>
        <v>6782.634</v>
      </c>
      <c r="K73" s="3"/>
    </row>
    <row r="74" spans="1:11" s="4" customFormat="1">
      <c r="A74" s="95" t="s">
        <v>350</v>
      </c>
      <c r="B74" s="96">
        <v>73631</v>
      </c>
      <c r="C74" s="95" t="s">
        <v>14</v>
      </c>
      <c r="D74" s="100" t="s">
        <v>143</v>
      </c>
      <c r="E74" s="268" t="s">
        <v>80</v>
      </c>
      <c r="F74" s="92"/>
      <c r="G74" s="92">
        <v>12.42</v>
      </c>
      <c r="H74" s="91">
        <v>301.17</v>
      </c>
      <c r="I74" s="97">
        <f>SUM(F74:G74)*H74</f>
        <v>3740.5314000000003</v>
      </c>
      <c r="K74" s="3"/>
    </row>
    <row r="75" spans="1:11" s="4" customFormat="1">
      <c r="A75" s="95"/>
      <c r="B75" s="96"/>
      <c r="C75" s="95"/>
      <c r="D75" s="94" t="s">
        <v>20</v>
      </c>
      <c r="E75" s="93">
        <v>5</v>
      </c>
      <c r="F75" s="92"/>
      <c r="G75" s="92"/>
      <c r="H75" s="91"/>
      <c r="I75" s="90">
        <f>SUM(I73:I74)</f>
        <v>10523.1654</v>
      </c>
      <c r="K75" s="3"/>
    </row>
    <row r="76" spans="1:11" s="4" customFormat="1">
      <c r="A76" s="95"/>
      <c r="B76" s="96"/>
      <c r="C76" s="95"/>
      <c r="D76" s="100"/>
      <c r="E76" s="268"/>
      <c r="F76" s="92"/>
      <c r="G76" s="92"/>
      <c r="H76" s="91"/>
      <c r="I76" s="97"/>
      <c r="K76" s="3"/>
    </row>
    <row r="77" spans="1:11" s="266" customFormat="1">
      <c r="A77" s="105">
        <v>6</v>
      </c>
      <c r="B77" s="106"/>
      <c r="C77" s="105"/>
      <c r="D77" s="104" t="s">
        <v>349</v>
      </c>
      <c r="E77" s="268"/>
      <c r="F77" s="92"/>
      <c r="G77" s="92"/>
      <c r="H77" s="91"/>
      <c r="I77" s="97"/>
      <c r="K77" s="267"/>
    </row>
    <row r="78" spans="1:11" s="266" customFormat="1">
      <c r="A78" s="95" t="s">
        <v>348</v>
      </c>
      <c r="B78" s="96" t="s">
        <v>347</v>
      </c>
      <c r="C78" s="95" t="s">
        <v>12</v>
      </c>
      <c r="D78" s="100" t="s">
        <v>346</v>
      </c>
      <c r="E78" s="268" t="s">
        <v>101</v>
      </c>
      <c r="F78" s="92">
        <v>1</v>
      </c>
      <c r="G78" s="92"/>
      <c r="H78" s="91">
        <v>9995.18</v>
      </c>
      <c r="I78" s="97">
        <f>F78*H78</f>
        <v>9995.18</v>
      </c>
      <c r="K78" s="267"/>
    </row>
    <row r="79" spans="1:11" s="266" customFormat="1" ht="27.6">
      <c r="A79" s="95" t="s">
        <v>345</v>
      </c>
      <c r="B79" s="96" t="s">
        <v>344</v>
      </c>
      <c r="C79" s="95" t="s">
        <v>12</v>
      </c>
      <c r="D79" s="100" t="s">
        <v>343</v>
      </c>
      <c r="E79" s="268" t="s">
        <v>95</v>
      </c>
      <c r="F79" s="92">
        <v>36</v>
      </c>
      <c r="G79" s="92"/>
      <c r="H79" s="91">
        <v>92.47</v>
      </c>
      <c r="I79" s="97">
        <f>F79*H79</f>
        <v>3328.92</v>
      </c>
      <c r="K79" s="267"/>
    </row>
    <row r="80" spans="1:11" s="266" customFormat="1" ht="27.6">
      <c r="A80" s="95" t="s">
        <v>342</v>
      </c>
      <c r="B80" s="96" t="s">
        <v>341</v>
      </c>
      <c r="C80" s="95" t="s">
        <v>12</v>
      </c>
      <c r="D80" s="100" t="s">
        <v>340</v>
      </c>
      <c r="E80" s="268" t="s">
        <v>95</v>
      </c>
      <c r="F80" s="92">
        <v>6</v>
      </c>
      <c r="G80" s="92"/>
      <c r="H80" s="91">
        <v>113.61</v>
      </c>
      <c r="I80" s="97">
        <f>F80*H80</f>
        <v>681.66</v>
      </c>
      <c r="K80" s="267"/>
    </row>
    <row r="81" spans="1:18" s="266" customFormat="1" ht="27.6">
      <c r="A81" s="95" t="s">
        <v>339</v>
      </c>
      <c r="B81" s="96">
        <v>470118</v>
      </c>
      <c r="C81" s="95" t="s">
        <v>6</v>
      </c>
      <c r="D81" s="100" t="s">
        <v>338</v>
      </c>
      <c r="E81" s="268" t="s">
        <v>101</v>
      </c>
      <c r="F81" s="92">
        <v>1</v>
      </c>
      <c r="G81" s="92"/>
      <c r="H81" s="91">
        <v>44.36</v>
      </c>
      <c r="I81" s="97">
        <f>F81*H81</f>
        <v>44.36</v>
      </c>
      <c r="K81" s="267"/>
    </row>
    <row r="82" spans="1:18" s="266" customFormat="1">
      <c r="A82" s="95"/>
      <c r="B82" s="96"/>
      <c r="C82" s="95"/>
      <c r="D82" s="94" t="s">
        <v>20</v>
      </c>
      <c r="E82" s="93">
        <v>6</v>
      </c>
      <c r="F82" s="92"/>
      <c r="G82" s="92"/>
      <c r="H82" s="91"/>
      <c r="I82" s="90">
        <f>SUM(I78:I80)</f>
        <v>14005.76</v>
      </c>
      <c r="K82" s="267"/>
    </row>
    <row r="83" spans="1:18" s="4" customFormat="1">
      <c r="A83" s="95"/>
      <c r="B83" s="96"/>
      <c r="C83" s="95"/>
      <c r="D83" s="100"/>
      <c r="E83" s="99"/>
      <c r="F83" s="259"/>
      <c r="G83" s="259"/>
      <c r="H83" s="91"/>
      <c r="I83" s="97"/>
      <c r="K83" s="3"/>
    </row>
    <row r="84" spans="1:18" s="79" customFormat="1">
      <c r="A84" s="89"/>
      <c r="B84" s="86"/>
      <c r="C84" s="89"/>
      <c r="D84" s="84" t="s">
        <v>19</v>
      </c>
      <c r="E84" s="88"/>
      <c r="F84" s="80"/>
      <c r="G84" s="80"/>
      <c r="H84" s="81"/>
      <c r="I84" s="80">
        <f>SUM(I82+I75+I70+I33+I24+I15)</f>
        <v>106676.68377657</v>
      </c>
      <c r="J84" s="4"/>
      <c r="K84" s="87"/>
      <c r="L84" s="4"/>
      <c r="M84" s="4"/>
      <c r="N84" s="4"/>
      <c r="O84" s="4"/>
      <c r="P84" s="4"/>
      <c r="Q84" s="4"/>
      <c r="R84" s="4"/>
    </row>
    <row r="85" spans="1:18">
      <c r="A85" s="85"/>
      <c r="B85" s="86"/>
      <c r="C85" s="85"/>
      <c r="D85" s="84" t="s">
        <v>18</v>
      </c>
      <c r="E85" s="83">
        <v>0.24705754001119207</v>
      </c>
      <c r="F85" s="82"/>
      <c r="G85" s="82"/>
      <c r="H85" s="81"/>
      <c r="I85" s="80">
        <f>I84*(1+E85)</f>
        <v>133031.96284696122</v>
      </c>
      <c r="J85" s="79"/>
      <c r="K85" s="78"/>
      <c r="L85" s="1"/>
      <c r="M85" s="1"/>
      <c r="N85" s="1"/>
      <c r="O85" s="1"/>
      <c r="P85" s="1"/>
      <c r="Q85" s="1"/>
      <c r="R85" s="1"/>
    </row>
    <row r="86" spans="1:18" s="31" customFormat="1">
      <c r="A86" s="76"/>
      <c r="B86" s="77"/>
      <c r="C86" s="76"/>
      <c r="D86" s="75"/>
      <c r="E86" s="74"/>
      <c r="F86" s="73"/>
      <c r="G86" s="73"/>
      <c r="H86" s="72"/>
      <c r="I86" s="71"/>
      <c r="J86" s="32"/>
      <c r="K86" s="32"/>
      <c r="L86" s="32"/>
      <c r="M86" s="32"/>
      <c r="N86" s="32"/>
      <c r="O86" s="32"/>
      <c r="P86" s="32"/>
      <c r="Q86" s="32"/>
      <c r="R86" s="32"/>
    </row>
    <row r="87" spans="1:18" s="31" customFormat="1" ht="27.6">
      <c r="A87" s="56"/>
      <c r="B87" s="55"/>
      <c r="C87" s="70" t="s">
        <v>17</v>
      </c>
      <c r="D87" s="69" t="s">
        <v>16</v>
      </c>
      <c r="E87" s="69" t="s">
        <v>15</v>
      </c>
      <c r="F87" s="68"/>
      <c r="G87" s="68"/>
      <c r="H87" s="67"/>
      <c r="I87" s="66"/>
      <c r="J87" s="65"/>
      <c r="K87" s="32"/>
      <c r="L87" s="32"/>
      <c r="M87" s="32"/>
      <c r="N87" s="32"/>
      <c r="O87" s="32"/>
      <c r="P87" s="32"/>
      <c r="Q87" s="32"/>
      <c r="R87" s="32"/>
    </row>
    <row r="88" spans="1:18" s="31" customFormat="1" ht="27.6">
      <c r="A88" s="56"/>
      <c r="B88" s="55"/>
      <c r="C88" s="64" t="s">
        <v>14</v>
      </c>
      <c r="D88" s="63" t="s">
        <v>13</v>
      </c>
      <c r="E88" s="57">
        <v>43101</v>
      </c>
      <c r="F88" s="20"/>
      <c r="G88" s="20"/>
      <c r="H88" s="19"/>
      <c r="I88" s="18"/>
      <c r="J88" s="32" t="s">
        <v>320</v>
      </c>
      <c r="K88" s="32"/>
      <c r="L88" s="32"/>
      <c r="M88" s="32"/>
      <c r="N88" s="32"/>
      <c r="O88" s="32"/>
      <c r="P88" s="32"/>
      <c r="Q88" s="32"/>
      <c r="R88" s="32"/>
    </row>
    <row r="89" spans="1:18" s="31" customFormat="1">
      <c r="A89" s="56"/>
      <c r="B89" s="55"/>
      <c r="C89" s="64" t="s">
        <v>12</v>
      </c>
      <c r="D89" s="63" t="s">
        <v>11</v>
      </c>
      <c r="E89" s="62">
        <v>42644</v>
      </c>
      <c r="F89" s="773" t="s">
        <v>10</v>
      </c>
      <c r="G89" s="774"/>
      <c r="H89" s="774"/>
      <c r="I89" s="774"/>
      <c r="J89" s="32"/>
      <c r="K89" s="32"/>
      <c r="L89" s="32"/>
      <c r="M89" s="32"/>
      <c r="N89" s="32"/>
      <c r="O89" s="32"/>
      <c r="P89" s="32"/>
      <c r="Q89" s="32"/>
      <c r="R89" s="32"/>
    </row>
    <row r="90" spans="1:18" s="31" customFormat="1">
      <c r="A90" s="56"/>
      <c r="B90" s="55"/>
      <c r="C90" s="59" t="s">
        <v>6</v>
      </c>
      <c r="D90" s="58" t="s">
        <v>5</v>
      </c>
      <c r="E90" s="57">
        <v>43040</v>
      </c>
      <c r="F90" s="775" t="s">
        <v>7</v>
      </c>
      <c r="G90" s="776"/>
      <c r="H90" s="776"/>
      <c r="I90" s="776"/>
      <c r="J90" s="32"/>
      <c r="K90" s="32"/>
      <c r="L90" s="32"/>
      <c r="M90" s="32"/>
      <c r="N90" s="32"/>
      <c r="O90" s="32"/>
      <c r="P90" s="32"/>
      <c r="Q90" s="32"/>
      <c r="R90" s="32"/>
    </row>
    <row r="91" spans="1:18" s="31" customFormat="1">
      <c r="A91" s="56"/>
      <c r="B91" s="55"/>
      <c r="C91" s="53"/>
      <c r="D91" s="54"/>
      <c r="E91" s="51"/>
      <c r="J91" s="32"/>
      <c r="K91" s="32"/>
      <c r="L91" s="32"/>
      <c r="M91" s="32"/>
      <c r="N91" s="32"/>
      <c r="O91" s="32"/>
      <c r="P91" s="32"/>
      <c r="Q91" s="32"/>
      <c r="R91" s="32"/>
    </row>
    <row r="92" spans="1:18" s="31" customFormat="1">
      <c r="A92" s="15"/>
      <c r="B92" s="22"/>
      <c r="C92" s="53"/>
      <c r="D92" s="52"/>
      <c r="E92" s="51"/>
      <c r="F92" s="41"/>
      <c r="G92" s="41"/>
      <c r="H92" s="40"/>
      <c r="I92" s="34"/>
      <c r="J92" s="32"/>
      <c r="K92" s="32"/>
      <c r="L92" s="32"/>
      <c r="M92" s="32"/>
      <c r="N92" s="32"/>
      <c r="O92" s="32"/>
      <c r="P92" s="32"/>
      <c r="Q92" s="32"/>
      <c r="R92" s="32"/>
    </row>
    <row r="93" spans="1:18" s="31" customFormat="1" ht="15.6">
      <c r="A93" s="15"/>
      <c r="B93" s="50"/>
      <c r="D93" s="341" t="s">
        <v>4</v>
      </c>
      <c r="E93" s="341"/>
      <c r="F93" s="341"/>
      <c r="G93" s="341"/>
      <c r="H93" s="341"/>
      <c r="I93" s="33"/>
      <c r="J93" s="32"/>
      <c r="K93" s="32"/>
      <c r="L93" s="32"/>
      <c r="M93" s="32"/>
    </row>
    <row r="94" spans="1:18" s="31" customFormat="1">
      <c r="A94" s="15"/>
      <c r="B94" s="50"/>
      <c r="D94" s="342" t="s">
        <v>475</v>
      </c>
      <c r="E94" s="343"/>
      <c r="F94" s="343"/>
      <c r="G94" s="343"/>
      <c r="H94" s="344">
        <v>0.04</v>
      </c>
      <c r="I94" s="33"/>
      <c r="J94" s="32"/>
      <c r="K94" s="32"/>
      <c r="L94" s="32"/>
      <c r="M94" s="32"/>
    </row>
    <row r="95" spans="1:18" s="31" customFormat="1">
      <c r="A95" s="15"/>
      <c r="B95" s="50"/>
      <c r="D95" s="342" t="s">
        <v>476</v>
      </c>
      <c r="E95" s="343"/>
      <c r="F95" s="343"/>
      <c r="G95" s="343"/>
      <c r="H95" s="344">
        <v>5.0000000000000001E-3</v>
      </c>
      <c r="I95" s="33"/>
      <c r="J95" s="32"/>
      <c r="K95" s="32"/>
      <c r="L95" s="32"/>
      <c r="M95" s="32"/>
    </row>
    <row r="96" spans="1:18" s="31" customFormat="1">
      <c r="A96" s="15"/>
      <c r="B96" s="50"/>
      <c r="D96" s="342" t="s">
        <v>477</v>
      </c>
      <c r="E96" s="343"/>
      <c r="F96" s="343"/>
      <c r="G96" s="343"/>
      <c r="H96" s="344">
        <v>1.4E-2</v>
      </c>
      <c r="I96" s="33"/>
      <c r="J96" s="32"/>
      <c r="K96" s="32"/>
      <c r="L96" s="32"/>
      <c r="M96" s="32"/>
    </row>
    <row r="97" spans="1:17" s="31" customFormat="1">
      <c r="A97" s="15"/>
      <c r="B97" s="50"/>
      <c r="D97" s="342" t="s">
        <v>478</v>
      </c>
      <c r="E97" s="343"/>
      <c r="F97" s="343"/>
      <c r="G97" s="343"/>
      <c r="H97" s="344">
        <v>1.17E-2</v>
      </c>
      <c r="I97" s="33"/>
      <c r="J97" s="32"/>
      <c r="K97" s="32"/>
      <c r="L97" s="32"/>
      <c r="M97" s="32"/>
    </row>
    <row r="98" spans="1:17" s="31" customFormat="1">
      <c r="A98" s="15"/>
      <c r="B98" s="50"/>
      <c r="D98" s="342" t="s">
        <v>479</v>
      </c>
      <c r="E98" s="343"/>
      <c r="F98" s="343"/>
      <c r="G98" s="343"/>
      <c r="H98" s="344">
        <v>0.04</v>
      </c>
      <c r="I98" s="33"/>
      <c r="J98" s="32"/>
      <c r="K98" s="32"/>
      <c r="L98" s="32"/>
      <c r="M98" s="32"/>
    </row>
    <row r="99" spans="1:17" s="31" customFormat="1">
      <c r="A99" s="15"/>
      <c r="B99" s="50"/>
      <c r="D99" s="766" t="s">
        <v>480</v>
      </c>
      <c r="E99" s="767"/>
      <c r="F99" s="767"/>
      <c r="G99" s="349"/>
      <c r="H99" s="344">
        <v>3.6499999999999998E-2</v>
      </c>
      <c r="I99" s="33"/>
      <c r="J99" s="32"/>
      <c r="K99" s="32"/>
      <c r="L99" s="32"/>
      <c r="M99" s="32"/>
    </row>
    <row r="100" spans="1:17" s="31" customFormat="1">
      <c r="A100" s="15"/>
      <c r="B100" s="50"/>
      <c r="D100" s="766" t="s">
        <v>481</v>
      </c>
      <c r="E100" s="767"/>
      <c r="F100" s="767"/>
      <c r="G100" s="349"/>
      <c r="H100" s="344">
        <v>2.5000000000000001E-2</v>
      </c>
      <c r="I100" s="33"/>
      <c r="J100" s="32"/>
      <c r="K100" s="32"/>
      <c r="L100" s="32"/>
      <c r="M100" s="32"/>
    </row>
    <row r="101" spans="1:17" s="31" customFormat="1">
      <c r="A101" s="15"/>
      <c r="B101" s="50"/>
      <c r="D101" s="768" t="s">
        <v>3</v>
      </c>
      <c r="E101" s="768"/>
      <c r="F101" s="768"/>
      <c r="G101" s="350"/>
      <c r="H101" s="344">
        <v>4.4999999999999998E-2</v>
      </c>
      <c r="I101" s="33"/>
      <c r="J101" s="32"/>
      <c r="K101" s="32"/>
      <c r="L101" s="32"/>
      <c r="M101" s="32"/>
    </row>
    <row r="102" spans="1:17" s="31" customFormat="1">
      <c r="A102" s="15"/>
      <c r="B102" s="50"/>
      <c r="C102" s="49"/>
      <c r="D102" s="285"/>
      <c r="E102" s="285"/>
      <c r="F102" s="285"/>
      <c r="G102" s="285"/>
      <c r="H102" s="289"/>
      <c r="I102" s="33"/>
      <c r="J102" s="32"/>
      <c r="K102" s="32"/>
      <c r="L102" s="32"/>
      <c r="M102" s="32"/>
    </row>
    <row r="103" spans="1:17" s="31" customFormat="1" ht="15.6">
      <c r="A103" s="15"/>
      <c r="B103" s="50"/>
      <c r="C103" s="49"/>
      <c r="D103" s="769" t="s">
        <v>2</v>
      </c>
      <c r="E103" s="769"/>
      <c r="F103" s="769"/>
      <c r="G103" s="351"/>
      <c r="H103" s="345">
        <v>0.251</v>
      </c>
      <c r="I103" s="33"/>
      <c r="J103" s="32"/>
      <c r="K103" s="32"/>
      <c r="L103" s="32"/>
      <c r="M103" s="32"/>
    </row>
    <row r="104" spans="1:17" s="31" customFormat="1" ht="15.6">
      <c r="A104" s="15"/>
      <c r="B104" s="47"/>
      <c r="C104" s="46"/>
      <c r="D104" s="770" t="s">
        <v>1</v>
      </c>
      <c r="E104" s="770"/>
      <c r="F104" s="770"/>
      <c r="G104" s="352"/>
      <c r="H104" s="346">
        <f>((1+H94+H95+H96)*(1+H97)*(1+H98))/(1-H99-H100-H101)-1</f>
        <v>0.24705754001119207</v>
      </c>
      <c r="I104" s="33"/>
      <c r="J104" s="32"/>
      <c r="K104" s="32"/>
      <c r="L104" s="32"/>
      <c r="M104" s="32"/>
    </row>
    <row r="105" spans="1:17" s="31" customFormat="1" ht="15.6">
      <c r="A105" s="48"/>
      <c r="B105" s="47"/>
      <c r="C105" s="46"/>
      <c r="D105" s="771"/>
      <c r="E105" s="771"/>
      <c r="F105" s="347"/>
      <c r="G105" s="347"/>
      <c r="H105" s="347"/>
      <c r="I105" s="348"/>
      <c r="J105" s="32"/>
      <c r="K105" s="32"/>
      <c r="L105" s="32"/>
      <c r="M105" s="32"/>
    </row>
    <row r="106" spans="1:17" s="31" customFormat="1" ht="15.6">
      <c r="A106" s="48"/>
      <c r="B106" s="47"/>
      <c r="C106" s="46"/>
      <c r="D106" s="45"/>
      <c r="E106" s="45"/>
      <c r="F106" s="347"/>
      <c r="G106" s="347"/>
      <c r="H106" s="347"/>
      <c r="I106" s="348"/>
      <c r="J106" s="32"/>
      <c r="K106" s="32"/>
      <c r="L106" s="32"/>
      <c r="M106" s="32"/>
    </row>
    <row r="107" spans="1:17" s="31" customFormat="1" ht="15.6">
      <c r="A107" s="15"/>
      <c r="B107" s="44"/>
      <c r="C107" s="43"/>
      <c r="D107" s="42"/>
      <c r="E107" s="41"/>
      <c r="F107" s="347"/>
      <c r="G107" s="347"/>
      <c r="H107" s="348"/>
      <c r="I107" s="33"/>
      <c r="J107" s="32"/>
      <c r="K107" s="32"/>
      <c r="L107" s="32"/>
      <c r="M107" s="32"/>
    </row>
    <row r="108" spans="1:17" s="31" customFormat="1" ht="15.6">
      <c r="A108" s="15"/>
      <c r="B108" s="757"/>
      <c r="C108" s="758"/>
      <c r="D108" s="759"/>
      <c r="E108" s="41"/>
      <c r="F108" s="347"/>
      <c r="G108" s="347"/>
      <c r="H108" s="348"/>
      <c r="I108" s="33"/>
      <c r="J108" s="32"/>
      <c r="K108" s="32"/>
      <c r="L108" s="32"/>
      <c r="M108" s="32"/>
    </row>
    <row r="109" spans="1:17" s="31" customFormat="1" ht="15.6">
      <c r="A109" s="15"/>
      <c r="B109" s="760"/>
      <c r="C109" s="761"/>
      <c r="D109" s="762"/>
      <c r="E109" s="35"/>
      <c r="F109" s="347"/>
      <c r="G109" s="347"/>
      <c r="H109" s="348"/>
      <c r="I109" s="33"/>
      <c r="J109" s="32"/>
      <c r="K109" s="32"/>
      <c r="L109" s="32"/>
      <c r="M109" s="32"/>
    </row>
    <row r="110" spans="1:17" s="31" customFormat="1" ht="15.6">
      <c r="A110" s="15"/>
      <c r="B110" s="760"/>
      <c r="C110" s="761"/>
      <c r="D110" s="762"/>
      <c r="E110" s="39"/>
      <c r="F110" s="347"/>
      <c r="G110" s="347"/>
      <c r="H110" s="348"/>
      <c r="I110" s="33"/>
      <c r="J110" s="32"/>
      <c r="K110" s="32"/>
      <c r="L110" s="32"/>
      <c r="M110" s="32"/>
    </row>
    <row r="111" spans="1:17" s="31" customFormat="1">
      <c r="A111" s="15"/>
      <c r="B111" s="44"/>
      <c r="C111" s="43"/>
      <c r="D111" s="42"/>
      <c r="E111" s="41"/>
      <c r="F111" s="40"/>
      <c r="G111" s="40"/>
      <c r="H111" s="34"/>
      <c r="I111" s="33"/>
      <c r="J111" s="32"/>
      <c r="K111" s="32"/>
      <c r="L111" s="32"/>
      <c r="M111" s="32"/>
      <c r="N111" s="32"/>
      <c r="O111" s="32"/>
      <c r="P111" s="32"/>
      <c r="Q111" s="32"/>
    </row>
    <row r="112" spans="1:17" s="31" customFormat="1">
      <c r="A112" s="15"/>
      <c r="B112" s="757" t="s">
        <v>0</v>
      </c>
      <c r="C112" s="758"/>
      <c r="D112" s="759"/>
      <c r="E112" s="41"/>
      <c r="F112" s="40"/>
      <c r="G112" s="40"/>
      <c r="H112" s="34"/>
      <c r="I112" s="33"/>
      <c r="J112" s="32"/>
      <c r="K112" s="32"/>
      <c r="L112" s="32"/>
      <c r="M112" s="32"/>
      <c r="N112" s="32"/>
      <c r="O112" s="32"/>
      <c r="P112" s="32"/>
      <c r="Q112" s="32"/>
    </row>
    <row r="113" spans="1:19" s="31" customFormat="1">
      <c r="A113" s="15"/>
      <c r="B113" s="760"/>
      <c r="C113" s="761"/>
      <c r="D113" s="762"/>
      <c r="E113" s="35"/>
      <c r="F113" s="30"/>
      <c r="G113" s="30"/>
      <c r="H113" s="34"/>
      <c r="I113" s="33"/>
      <c r="J113" s="32"/>
      <c r="K113" s="32"/>
      <c r="L113" s="32"/>
      <c r="M113" s="32"/>
      <c r="N113" s="32"/>
      <c r="O113" s="32"/>
      <c r="P113" s="32"/>
      <c r="Q113" s="32"/>
    </row>
    <row r="114" spans="1:19" s="31" customFormat="1">
      <c r="A114" s="15"/>
      <c r="B114" s="760"/>
      <c r="C114" s="761"/>
      <c r="D114" s="762"/>
      <c r="E114" s="39"/>
      <c r="F114" s="38"/>
      <c r="G114" s="38"/>
      <c r="H114" s="34"/>
      <c r="I114" s="33"/>
      <c r="J114" s="32"/>
      <c r="K114" s="32"/>
      <c r="L114" s="32"/>
      <c r="M114" s="32"/>
      <c r="N114" s="32"/>
      <c r="O114" s="32"/>
      <c r="P114" s="32"/>
      <c r="Q114" s="32"/>
    </row>
    <row r="115" spans="1:19" s="31" customFormat="1">
      <c r="A115" s="15"/>
      <c r="B115" s="760"/>
      <c r="C115" s="761"/>
      <c r="D115" s="762"/>
      <c r="E115" s="37"/>
      <c r="F115" s="36"/>
      <c r="G115" s="36"/>
      <c r="H115" s="34"/>
      <c r="I115" s="33"/>
      <c r="J115" s="32"/>
      <c r="K115" s="32"/>
      <c r="L115" s="32"/>
      <c r="M115" s="32"/>
      <c r="N115" s="32"/>
      <c r="O115" s="32"/>
      <c r="P115" s="32"/>
      <c r="Q115" s="32"/>
    </row>
    <row r="116" spans="1:19" s="31" customFormat="1">
      <c r="A116" s="15"/>
      <c r="B116" s="760"/>
      <c r="C116" s="761"/>
      <c r="D116" s="762"/>
      <c r="E116" s="37"/>
      <c r="F116" s="36"/>
      <c r="G116" s="36"/>
      <c r="H116" s="34"/>
      <c r="I116" s="33"/>
      <c r="J116" s="32"/>
      <c r="K116" s="32"/>
      <c r="L116" s="32"/>
      <c r="M116" s="32"/>
      <c r="N116" s="32"/>
      <c r="O116" s="32"/>
      <c r="P116" s="32"/>
      <c r="Q116" s="32"/>
    </row>
    <row r="117" spans="1:19" s="31" customFormat="1">
      <c r="A117" s="15"/>
      <c r="B117" s="760"/>
      <c r="C117" s="761"/>
      <c r="D117" s="762"/>
      <c r="E117" s="37"/>
      <c r="F117" s="36"/>
      <c r="G117" s="36"/>
      <c r="H117" s="34"/>
      <c r="I117" s="33"/>
      <c r="J117" s="32"/>
      <c r="K117" s="32"/>
      <c r="L117" s="32"/>
      <c r="M117" s="32"/>
      <c r="N117" s="32"/>
      <c r="O117" s="32"/>
      <c r="P117" s="32"/>
      <c r="Q117" s="32"/>
    </row>
    <row r="118" spans="1:19" s="31" customFormat="1">
      <c r="A118" s="15"/>
      <c r="B118" s="763"/>
      <c r="C118" s="764"/>
      <c r="D118" s="765"/>
      <c r="E118" s="35"/>
      <c r="F118" s="35"/>
      <c r="G118" s="35"/>
      <c r="H118" s="34"/>
      <c r="I118" s="33"/>
      <c r="J118" s="32"/>
      <c r="K118" s="32"/>
      <c r="L118" s="32"/>
      <c r="M118" s="32"/>
      <c r="N118" s="32"/>
      <c r="O118" s="32"/>
      <c r="P118" s="32"/>
      <c r="Q118" s="32"/>
    </row>
    <row r="119" spans="1:19" s="23" customFormat="1">
      <c r="A119" s="30"/>
      <c r="B119" s="29"/>
      <c r="C119" s="28"/>
      <c r="D119" s="27"/>
      <c r="E119" s="26"/>
      <c r="F119" s="26"/>
      <c r="G119" s="26"/>
      <c r="H119" s="25"/>
      <c r="I119" s="25"/>
      <c r="J119" s="24"/>
    </row>
    <row r="120" spans="1:19" s="15" customFormat="1">
      <c r="B120" s="22"/>
      <c r="D120" s="21"/>
      <c r="F120" s="20"/>
      <c r="G120" s="20"/>
      <c r="H120" s="19"/>
      <c r="I120" s="18"/>
      <c r="J120" s="17"/>
      <c r="K120" s="17"/>
      <c r="L120" s="17"/>
      <c r="M120" s="17"/>
      <c r="N120" s="17"/>
      <c r="O120" s="17"/>
      <c r="P120" s="17"/>
      <c r="Q120" s="17"/>
      <c r="R120" s="17"/>
      <c r="S120" s="16"/>
    </row>
    <row r="121" spans="1:19" s="8" customFormat="1">
      <c r="B121" s="10"/>
      <c r="D121" s="14"/>
      <c r="F121" s="7"/>
      <c r="G121" s="7"/>
      <c r="H121" s="6"/>
      <c r="I121" s="5"/>
      <c r="J121" s="13"/>
      <c r="K121" s="3"/>
      <c r="L121" s="12"/>
      <c r="M121" s="12"/>
      <c r="N121" s="12"/>
      <c r="O121" s="12"/>
      <c r="P121" s="12"/>
      <c r="Q121" s="12"/>
      <c r="R121" s="12"/>
      <c r="S121" s="11"/>
    </row>
    <row r="122" spans="1:19" s="8" customFormat="1">
      <c r="B122" s="10"/>
      <c r="D122" s="14"/>
      <c r="F122" s="7"/>
      <c r="G122" s="7"/>
      <c r="H122" s="6"/>
      <c r="I122" s="5"/>
      <c r="J122" s="13"/>
      <c r="K122" s="3"/>
      <c r="L122" s="12"/>
      <c r="M122" s="12"/>
      <c r="N122" s="12"/>
      <c r="O122" s="12"/>
      <c r="P122" s="12"/>
      <c r="Q122" s="12"/>
      <c r="R122" s="12"/>
      <c r="S122" s="11"/>
    </row>
    <row r="123" spans="1:19" s="8" customFormat="1">
      <c r="B123" s="10"/>
      <c r="D123" s="14"/>
      <c r="F123" s="7"/>
      <c r="G123" s="7"/>
      <c r="H123" s="6"/>
      <c r="I123" s="5"/>
      <c r="J123" s="13"/>
      <c r="K123" s="3"/>
      <c r="L123" s="12"/>
      <c r="M123" s="12"/>
      <c r="N123" s="12"/>
      <c r="O123" s="12"/>
      <c r="P123" s="12"/>
      <c r="Q123" s="12"/>
      <c r="R123" s="12"/>
      <c r="S123" s="11"/>
    </row>
    <row r="124" spans="1:19" s="8" customFormat="1">
      <c r="B124" s="10"/>
      <c r="D124" s="14"/>
      <c r="F124" s="7"/>
      <c r="G124" s="7"/>
      <c r="H124" s="6"/>
      <c r="I124" s="5"/>
      <c r="J124" s="13"/>
      <c r="K124" s="3"/>
      <c r="L124" s="12"/>
      <c r="M124" s="12"/>
      <c r="N124" s="12"/>
      <c r="O124" s="12"/>
      <c r="P124" s="12"/>
      <c r="Q124" s="12"/>
      <c r="R124" s="12"/>
      <c r="S124" s="11"/>
    </row>
    <row r="125" spans="1:19" s="8" customFormat="1">
      <c r="B125" s="10"/>
      <c r="D125" s="14"/>
      <c r="F125" s="7"/>
      <c r="G125" s="7"/>
      <c r="H125" s="6"/>
      <c r="I125" s="5"/>
      <c r="J125" s="13"/>
      <c r="K125" s="3"/>
      <c r="L125" s="12"/>
      <c r="M125" s="12"/>
      <c r="N125" s="12"/>
      <c r="O125" s="12"/>
      <c r="P125" s="12"/>
      <c r="Q125" s="12"/>
      <c r="R125" s="12"/>
      <c r="S125" s="11"/>
    </row>
    <row r="126" spans="1:19" s="8" customFormat="1">
      <c r="B126" s="10"/>
      <c r="D126" s="14"/>
      <c r="F126" s="7"/>
      <c r="G126" s="7"/>
      <c r="H126" s="6"/>
      <c r="I126" s="5"/>
      <c r="J126" s="13"/>
      <c r="K126" s="3"/>
      <c r="L126" s="12"/>
      <c r="M126" s="12"/>
      <c r="N126" s="12"/>
      <c r="O126" s="12"/>
      <c r="P126" s="12"/>
      <c r="Q126" s="12"/>
      <c r="R126" s="12"/>
      <c r="S126" s="11"/>
    </row>
    <row r="127" spans="1:19" s="8" customFormat="1">
      <c r="B127" s="10"/>
      <c r="D127" s="14"/>
      <c r="F127" s="7"/>
      <c r="G127" s="7"/>
      <c r="H127" s="6"/>
      <c r="I127" s="5"/>
      <c r="J127" s="13"/>
      <c r="K127" s="3"/>
      <c r="L127" s="12"/>
      <c r="M127" s="12"/>
      <c r="N127" s="12"/>
      <c r="O127" s="12"/>
      <c r="P127" s="12"/>
      <c r="Q127" s="12"/>
      <c r="R127" s="12"/>
      <c r="S127" s="11"/>
    </row>
    <row r="128" spans="1:19" s="8" customFormat="1">
      <c r="B128" s="10"/>
      <c r="D128" s="14"/>
      <c r="F128" s="7"/>
      <c r="G128" s="7"/>
      <c r="H128" s="6"/>
      <c r="I128" s="5"/>
      <c r="J128" s="13"/>
      <c r="K128" s="3"/>
      <c r="L128" s="12"/>
      <c r="M128" s="12"/>
      <c r="N128" s="12"/>
      <c r="O128" s="12"/>
      <c r="P128" s="12"/>
      <c r="Q128" s="12"/>
      <c r="R128" s="12"/>
      <c r="S128" s="11"/>
    </row>
    <row r="129" spans="2:19" s="8" customFormat="1">
      <c r="B129" s="10"/>
      <c r="D129" s="14"/>
      <c r="F129" s="7"/>
      <c r="G129" s="7"/>
      <c r="H129" s="6"/>
      <c r="I129" s="5"/>
      <c r="J129" s="13"/>
      <c r="K129" s="3"/>
      <c r="L129" s="12"/>
      <c r="M129" s="12"/>
      <c r="N129" s="12"/>
      <c r="O129" s="12"/>
      <c r="P129" s="12"/>
      <c r="Q129" s="12"/>
      <c r="R129" s="12"/>
      <c r="S129" s="11"/>
    </row>
    <row r="130" spans="2:19" s="8" customFormat="1">
      <c r="B130" s="10"/>
      <c r="D130" s="14"/>
      <c r="F130" s="7"/>
      <c r="G130" s="7"/>
      <c r="H130" s="6"/>
      <c r="I130" s="5"/>
      <c r="J130" s="13"/>
      <c r="K130" s="3"/>
      <c r="L130" s="12"/>
      <c r="M130" s="12"/>
      <c r="N130" s="12"/>
      <c r="O130" s="12"/>
      <c r="P130" s="12"/>
      <c r="Q130" s="12"/>
      <c r="R130" s="12"/>
      <c r="S130" s="11"/>
    </row>
    <row r="131" spans="2:19" s="8" customFormat="1">
      <c r="B131" s="10"/>
      <c r="D131" s="14"/>
      <c r="F131" s="7"/>
      <c r="G131" s="7"/>
      <c r="H131" s="6"/>
      <c r="I131" s="5"/>
      <c r="J131" s="13"/>
      <c r="K131" s="3"/>
      <c r="L131" s="12"/>
      <c r="M131" s="12"/>
      <c r="N131" s="12"/>
      <c r="O131" s="12"/>
      <c r="P131" s="12"/>
      <c r="Q131" s="12"/>
      <c r="R131" s="12"/>
      <c r="S131" s="11"/>
    </row>
    <row r="132" spans="2:19" s="8" customFormat="1">
      <c r="B132" s="10"/>
      <c r="D132" s="14"/>
      <c r="F132" s="7"/>
      <c r="G132" s="7"/>
      <c r="H132" s="6"/>
      <c r="I132" s="5"/>
      <c r="J132" s="13"/>
      <c r="K132" s="3"/>
      <c r="L132" s="12"/>
      <c r="M132" s="12"/>
      <c r="N132" s="12"/>
      <c r="O132" s="12"/>
      <c r="P132" s="12"/>
      <c r="Q132" s="12"/>
      <c r="R132" s="12"/>
      <c r="S132" s="11"/>
    </row>
    <row r="133" spans="2:19" s="8" customFormat="1">
      <c r="B133" s="10"/>
      <c r="D133" s="14"/>
      <c r="F133" s="7"/>
      <c r="G133" s="7"/>
      <c r="H133" s="6"/>
      <c r="I133" s="5"/>
      <c r="J133" s="13"/>
      <c r="K133" s="3"/>
      <c r="L133" s="12"/>
      <c r="M133" s="12"/>
      <c r="N133" s="12"/>
      <c r="O133" s="12"/>
      <c r="P133" s="12"/>
      <c r="Q133" s="12"/>
      <c r="R133" s="12"/>
      <c r="S133" s="11"/>
    </row>
    <row r="134" spans="2:19" s="8" customFormat="1">
      <c r="B134" s="10"/>
      <c r="D134" s="14"/>
      <c r="F134" s="7"/>
      <c r="G134" s="7"/>
      <c r="H134" s="6"/>
      <c r="I134" s="5"/>
      <c r="J134" s="13"/>
      <c r="K134" s="3"/>
      <c r="L134" s="12"/>
      <c r="M134" s="12"/>
      <c r="N134" s="12"/>
      <c r="O134" s="12"/>
      <c r="P134" s="12"/>
      <c r="Q134" s="12"/>
      <c r="R134" s="12"/>
      <c r="S134" s="11"/>
    </row>
    <row r="135" spans="2:19" s="8" customFormat="1">
      <c r="B135" s="10"/>
      <c r="D135" s="14"/>
      <c r="F135" s="7"/>
      <c r="G135" s="7"/>
      <c r="H135" s="6"/>
      <c r="I135" s="5"/>
      <c r="J135" s="13"/>
      <c r="K135" s="3"/>
      <c r="L135" s="12"/>
      <c r="M135" s="12"/>
      <c r="N135" s="12"/>
      <c r="O135" s="12"/>
      <c r="P135" s="12"/>
      <c r="Q135" s="12"/>
      <c r="R135" s="12"/>
      <c r="S135" s="11"/>
    </row>
    <row r="136" spans="2:19" s="8" customFormat="1">
      <c r="B136" s="10"/>
      <c r="D136" s="14"/>
      <c r="F136" s="7"/>
      <c r="G136" s="7"/>
      <c r="H136" s="6"/>
      <c r="I136" s="5"/>
      <c r="J136" s="13"/>
      <c r="K136" s="3"/>
      <c r="L136" s="12"/>
      <c r="M136" s="12"/>
      <c r="N136" s="12"/>
      <c r="O136" s="12"/>
      <c r="P136" s="12"/>
      <c r="Q136" s="12"/>
      <c r="R136" s="12"/>
      <c r="S136" s="11"/>
    </row>
    <row r="137" spans="2:19" s="8" customFormat="1">
      <c r="B137" s="10"/>
      <c r="D137" s="14"/>
      <c r="F137" s="7"/>
      <c r="G137" s="7"/>
      <c r="H137" s="6"/>
      <c r="I137" s="5"/>
      <c r="J137" s="13"/>
      <c r="K137" s="3"/>
      <c r="L137" s="12"/>
      <c r="M137" s="12"/>
      <c r="N137" s="12"/>
      <c r="O137" s="12"/>
      <c r="P137" s="12"/>
      <c r="Q137" s="12"/>
      <c r="R137" s="12"/>
      <c r="S137" s="11"/>
    </row>
    <row r="138" spans="2:19" s="8" customFormat="1">
      <c r="B138" s="10"/>
      <c r="D138" s="14"/>
      <c r="F138" s="7"/>
      <c r="G138" s="7"/>
      <c r="H138" s="6"/>
      <c r="I138" s="5"/>
      <c r="J138" s="13"/>
      <c r="K138" s="3"/>
      <c r="L138" s="12"/>
      <c r="M138" s="12"/>
      <c r="N138" s="12"/>
      <c r="O138" s="12"/>
      <c r="P138" s="12"/>
      <c r="Q138" s="12"/>
      <c r="R138" s="12"/>
      <c r="S138" s="11"/>
    </row>
    <row r="139" spans="2:19" s="8" customFormat="1">
      <c r="B139" s="10"/>
      <c r="D139" s="14"/>
      <c r="F139" s="7"/>
      <c r="G139" s="7"/>
      <c r="H139" s="6"/>
      <c r="I139" s="5"/>
      <c r="J139" s="13"/>
      <c r="K139" s="3"/>
      <c r="L139" s="12"/>
      <c r="M139" s="12"/>
      <c r="N139" s="12"/>
      <c r="O139" s="12"/>
      <c r="P139" s="12"/>
      <c r="Q139" s="12"/>
      <c r="R139" s="12"/>
      <c r="S139" s="11"/>
    </row>
    <row r="140" spans="2:19" s="8" customFormat="1">
      <c r="B140" s="10"/>
      <c r="D140" s="14"/>
      <c r="F140" s="7"/>
      <c r="G140" s="7"/>
      <c r="H140" s="6"/>
      <c r="I140" s="5"/>
      <c r="J140" s="13"/>
      <c r="K140" s="3"/>
      <c r="L140" s="12"/>
      <c r="M140" s="12"/>
      <c r="N140" s="12"/>
      <c r="O140" s="12"/>
      <c r="P140" s="12"/>
      <c r="Q140" s="12"/>
      <c r="R140" s="12"/>
      <c r="S140" s="11"/>
    </row>
    <row r="141" spans="2:19" s="8" customFormat="1">
      <c r="B141" s="10"/>
      <c r="D141" s="14"/>
      <c r="F141" s="7"/>
      <c r="G141" s="7"/>
      <c r="H141" s="6"/>
      <c r="I141" s="5"/>
      <c r="J141" s="13"/>
      <c r="K141" s="3"/>
      <c r="L141" s="12"/>
      <c r="M141" s="12"/>
      <c r="N141" s="12"/>
      <c r="O141" s="12"/>
      <c r="P141" s="12"/>
      <c r="Q141" s="12"/>
      <c r="R141" s="12"/>
      <c r="S141" s="11"/>
    </row>
    <row r="142" spans="2:19" s="8" customFormat="1">
      <c r="B142" s="10"/>
      <c r="D142" s="14"/>
      <c r="F142" s="7"/>
      <c r="G142" s="7"/>
      <c r="H142" s="6"/>
      <c r="I142" s="5"/>
      <c r="J142" s="13"/>
      <c r="K142" s="3"/>
      <c r="L142" s="12"/>
      <c r="M142" s="12"/>
      <c r="N142" s="12"/>
      <c r="O142" s="12"/>
      <c r="P142" s="12"/>
      <c r="Q142" s="12"/>
      <c r="R142" s="12"/>
      <c r="S142" s="11"/>
    </row>
    <row r="143" spans="2:19" s="8" customFormat="1">
      <c r="B143" s="10"/>
      <c r="D143" s="14"/>
      <c r="F143" s="7"/>
      <c r="G143" s="7"/>
      <c r="H143" s="6"/>
      <c r="I143" s="5"/>
      <c r="J143" s="13"/>
      <c r="K143" s="3"/>
      <c r="L143" s="12"/>
      <c r="M143" s="12"/>
      <c r="N143" s="12"/>
      <c r="O143" s="12"/>
      <c r="P143" s="12"/>
      <c r="Q143" s="12"/>
      <c r="R143" s="12"/>
      <c r="S143" s="11"/>
    </row>
    <row r="144" spans="2:19" s="8" customFormat="1">
      <c r="B144" s="10"/>
      <c r="D144" s="14"/>
      <c r="F144" s="7"/>
      <c r="G144" s="7"/>
      <c r="H144" s="6"/>
      <c r="I144" s="5"/>
      <c r="J144" s="13"/>
      <c r="K144" s="3"/>
      <c r="L144" s="12"/>
      <c r="M144" s="12"/>
      <c r="N144" s="12"/>
      <c r="O144" s="12"/>
      <c r="P144" s="12"/>
      <c r="Q144" s="12"/>
      <c r="R144" s="12"/>
      <c r="S144" s="11"/>
    </row>
    <row r="145" spans="2:19" s="8" customFormat="1">
      <c r="B145" s="10"/>
      <c r="D145" s="14"/>
      <c r="F145" s="7"/>
      <c r="G145" s="7"/>
      <c r="H145" s="6"/>
      <c r="I145" s="5"/>
      <c r="J145" s="13"/>
      <c r="K145" s="3"/>
      <c r="L145" s="12"/>
      <c r="M145" s="12"/>
      <c r="N145" s="12"/>
      <c r="O145" s="12"/>
      <c r="P145" s="12"/>
      <c r="Q145" s="12"/>
      <c r="R145" s="12"/>
      <c r="S145" s="11"/>
    </row>
    <row r="146" spans="2:19" s="8" customFormat="1">
      <c r="B146" s="10"/>
      <c r="D146" s="14"/>
      <c r="F146" s="7"/>
      <c r="G146" s="7"/>
      <c r="H146" s="6"/>
      <c r="I146" s="5"/>
      <c r="J146" s="13"/>
      <c r="K146" s="3"/>
      <c r="L146" s="12"/>
      <c r="M146" s="12"/>
      <c r="N146" s="12"/>
      <c r="O146" s="12"/>
      <c r="P146" s="12"/>
      <c r="Q146" s="12"/>
      <c r="R146" s="12"/>
      <c r="S146" s="11"/>
    </row>
    <row r="147" spans="2:19" s="8" customFormat="1">
      <c r="B147" s="10"/>
      <c r="D147" s="14"/>
      <c r="F147" s="7"/>
      <c r="G147" s="7"/>
      <c r="H147" s="6"/>
      <c r="I147" s="5"/>
      <c r="J147" s="13"/>
      <c r="K147" s="3"/>
      <c r="L147" s="12"/>
      <c r="M147" s="12"/>
      <c r="N147" s="12"/>
      <c r="O147" s="12"/>
      <c r="P147" s="12"/>
      <c r="Q147" s="12"/>
      <c r="R147" s="12"/>
      <c r="S147" s="11"/>
    </row>
    <row r="148" spans="2:19" s="8" customFormat="1">
      <c r="B148" s="10"/>
      <c r="D148" s="14"/>
      <c r="F148" s="7"/>
      <c r="G148" s="7"/>
      <c r="H148" s="6"/>
      <c r="I148" s="5"/>
      <c r="J148" s="13"/>
      <c r="K148" s="3"/>
      <c r="L148" s="12"/>
      <c r="M148" s="12"/>
      <c r="N148" s="12"/>
      <c r="O148" s="12"/>
      <c r="P148" s="12"/>
      <c r="Q148" s="12"/>
      <c r="R148" s="12"/>
      <c r="S148" s="11"/>
    </row>
    <row r="149" spans="2:19" s="8" customFormat="1">
      <c r="B149" s="10"/>
      <c r="D149" s="14"/>
      <c r="F149" s="7"/>
      <c r="G149" s="7"/>
      <c r="H149" s="6"/>
      <c r="I149" s="5"/>
      <c r="J149" s="13"/>
      <c r="K149" s="3"/>
      <c r="L149" s="12"/>
      <c r="M149" s="12"/>
      <c r="N149" s="12"/>
      <c r="O149" s="12"/>
      <c r="P149" s="12"/>
      <c r="Q149" s="12"/>
      <c r="R149" s="12"/>
      <c r="S149" s="11"/>
    </row>
    <row r="150" spans="2:19" s="8" customFormat="1">
      <c r="B150" s="10"/>
      <c r="D150" s="14"/>
      <c r="F150" s="7"/>
      <c r="G150" s="7"/>
      <c r="H150" s="6"/>
      <c r="I150" s="5"/>
      <c r="J150" s="13"/>
      <c r="K150" s="3"/>
      <c r="L150" s="12"/>
      <c r="M150" s="12"/>
      <c r="N150" s="12"/>
      <c r="O150" s="12"/>
      <c r="P150" s="12"/>
      <c r="Q150" s="12"/>
      <c r="R150" s="12"/>
      <c r="S150" s="11"/>
    </row>
    <row r="151" spans="2:19" s="8" customFormat="1">
      <c r="B151" s="10"/>
      <c r="D151" s="14"/>
      <c r="F151" s="7"/>
      <c r="G151" s="7"/>
      <c r="H151" s="6"/>
      <c r="I151" s="5"/>
      <c r="J151" s="13"/>
      <c r="K151" s="3"/>
      <c r="L151" s="12"/>
      <c r="M151" s="12"/>
      <c r="N151" s="12"/>
      <c r="O151" s="12"/>
      <c r="P151" s="12"/>
      <c r="Q151" s="12"/>
      <c r="R151" s="12"/>
      <c r="S151" s="11"/>
    </row>
    <row r="152" spans="2:19" s="8" customFormat="1">
      <c r="B152" s="10"/>
      <c r="D152" s="14"/>
      <c r="F152" s="7"/>
      <c r="G152" s="7"/>
      <c r="H152" s="6"/>
      <c r="I152" s="5"/>
      <c r="J152" s="13"/>
      <c r="K152" s="3"/>
      <c r="L152" s="12"/>
      <c r="M152" s="12"/>
      <c r="N152" s="12"/>
      <c r="O152" s="12"/>
      <c r="P152" s="12"/>
      <c r="Q152" s="12"/>
      <c r="R152" s="12"/>
      <c r="S152" s="11"/>
    </row>
    <row r="153" spans="2:19" s="8" customFormat="1">
      <c r="B153" s="10"/>
      <c r="D153" s="14"/>
      <c r="F153" s="7"/>
      <c r="G153" s="7"/>
      <c r="H153" s="6"/>
      <c r="I153" s="5"/>
      <c r="J153" s="13"/>
      <c r="K153" s="3"/>
      <c r="L153" s="12"/>
      <c r="M153" s="12"/>
      <c r="N153" s="12"/>
      <c r="O153" s="12"/>
      <c r="P153" s="12"/>
      <c r="Q153" s="12"/>
      <c r="R153" s="12"/>
      <c r="S153" s="11"/>
    </row>
    <row r="154" spans="2:19" s="8" customFormat="1">
      <c r="B154" s="10"/>
      <c r="D154" s="14"/>
      <c r="F154" s="7"/>
      <c r="G154" s="7"/>
      <c r="H154" s="6"/>
      <c r="I154" s="5"/>
      <c r="J154" s="13"/>
      <c r="K154" s="3"/>
      <c r="L154" s="12"/>
      <c r="M154" s="12"/>
      <c r="N154" s="12"/>
      <c r="O154" s="12"/>
      <c r="P154" s="12"/>
      <c r="Q154" s="12"/>
      <c r="R154" s="12"/>
      <c r="S154" s="11"/>
    </row>
    <row r="155" spans="2:19" s="8" customFormat="1">
      <c r="B155" s="10"/>
      <c r="D155" s="14"/>
      <c r="F155" s="7"/>
      <c r="G155" s="7"/>
      <c r="H155" s="6"/>
      <c r="I155" s="5"/>
      <c r="J155" s="13"/>
      <c r="K155" s="3"/>
      <c r="L155" s="12"/>
      <c r="M155" s="12"/>
      <c r="N155" s="12"/>
      <c r="O155" s="12"/>
      <c r="P155" s="12"/>
      <c r="Q155" s="12"/>
      <c r="R155" s="12"/>
      <c r="S155" s="11"/>
    </row>
    <row r="156" spans="2:19" s="8" customFormat="1">
      <c r="B156" s="10"/>
      <c r="D156" s="14"/>
      <c r="F156" s="7"/>
      <c r="G156" s="7"/>
      <c r="H156" s="6"/>
      <c r="I156" s="5"/>
      <c r="J156" s="13"/>
      <c r="K156" s="3"/>
      <c r="L156" s="12"/>
      <c r="M156" s="12"/>
      <c r="N156" s="12"/>
      <c r="O156" s="12"/>
      <c r="P156" s="12"/>
      <c r="Q156" s="12"/>
      <c r="R156" s="12"/>
      <c r="S156" s="11"/>
    </row>
    <row r="157" spans="2:19" s="8" customFormat="1">
      <c r="B157" s="10"/>
      <c r="D157" s="14"/>
      <c r="F157" s="7"/>
      <c r="G157" s="7"/>
      <c r="H157" s="6"/>
      <c r="I157" s="5"/>
      <c r="J157" s="13"/>
      <c r="K157" s="3"/>
      <c r="L157" s="12"/>
      <c r="M157" s="12"/>
      <c r="N157" s="12"/>
      <c r="O157" s="12"/>
      <c r="P157" s="12"/>
      <c r="Q157" s="12"/>
      <c r="R157" s="12"/>
      <c r="S157" s="11"/>
    </row>
    <row r="158" spans="2:19" s="8" customFormat="1">
      <c r="B158" s="10"/>
      <c r="D158" s="14"/>
      <c r="F158" s="7"/>
      <c r="G158" s="7"/>
      <c r="H158" s="6"/>
      <c r="I158" s="5"/>
      <c r="J158" s="13"/>
      <c r="K158" s="3"/>
      <c r="L158" s="12"/>
      <c r="M158" s="12"/>
      <c r="N158" s="12"/>
      <c r="O158" s="12"/>
      <c r="P158" s="12"/>
      <c r="Q158" s="12"/>
      <c r="R158" s="12"/>
      <c r="S158" s="11"/>
    </row>
    <row r="159" spans="2:19" s="8" customFormat="1">
      <c r="B159" s="10"/>
      <c r="D159" s="14"/>
      <c r="F159" s="7"/>
      <c r="G159" s="7"/>
      <c r="H159" s="6"/>
      <c r="I159" s="5"/>
      <c r="J159" s="13"/>
      <c r="K159" s="3"/>
      <c r="L159" s="12"/>
      <c r="M159" s="12"/>
      <c r="N159" s="12"/>
      <c r="O159" s="12"/>
      <c r="P159" s="12"/>
      <c r="Q159" s="12"/>
      <c r="R159" s="12"/>
      <c r="S159" s="11"/>
    </row>
    <row r="160" spans="2:19" s="8" customFormat="1">
      <c r="B160" s="10"/>
      <c r="D160" s="14"/>
      <c r="F160" s="7"/>
      <c r="G160" s="7"/>
      <c r="H160" s="6"/>
      <c r="I160" s="5"/>
      <c r="J160" s="13"/>
      <c r="K160" s="3"/>
      <c r="L160" s="12"/>
      <c r="M160" s="12"/>
      <c r="N160" s="12"/>
      <c r="O160" s="12"/>
      <c r="P160" s="12"/>
      <c r="Q160" s="12"/>
      <c r="R160" s="12"/>
      <c r="S160" s="11"/>
    </row>
    <row r="161" spans="2:19" s="8" customFormat="1">
      <c r="B161" s="10"/>
      <c r="D161" s="14"/>
      <c r="F161" s="7"/>
      <c r="G161" s="7"/>
      <c r="H161" s="6"/>
      <c r="I161" s="5"/>
      <c r="J161" s="13"/>
      <c r="K161" s="3"/>
      <c r="L161" s="12"/>
      <c r="M161" s="12"/>
      <c r="N161" s="12"/>
      <c r="O161" s="12"/>
      <c r="P161" s="12"/>
      <c r="Q161" s="12"/>
      <c r="R161" s="12"/>
      <c r="S161" s="11"/>
    </row>
    <row r="162" spans="2:19" s="8" customFormat="1">
      <c r="B162" s="10"/>
      <c r="D162" s="14"/>
      <c r="F162" s="7"/>
      <c r="G162" s="7"/>
      <c r="H162" s="6"/>
      <c r="I162" s="5"/>
      <c r="J162" s="13"/>
      <c r="K162" s="3"/>
      <c r="L162" s="12"/>
      <c r="M162" s="12"/>
      <c r="N162" s="12"/>
      <c r="O162" s="12"/>
      <c r="P162" s="12"/>
      <c r="Q162" s="12"/>
      <c r="R162" s="12"/>
      <c r="S162" s="11"/>
    </row>
    <row r="163" spans="2:19" s="8" customFormat="1">
      <c r="B163" s="10"/>
      <c r="D163" s="14"/>
      <c r="F163" s="7"/>
      <c r="G163" s="7"/>
      <c r="H163" s="6"/>
      <c r="I163" s="5"/>
      <c r="J163" s="13"/>
      <c r="K163" s="3"/>
      <c r="L163" s="12"/>
      <c r="M163" s="12"/>
      <c r="N163" s="12"/>
      <c r="O163" s="12"/>
      <c r="P163" s="12"/>
      <c r="Q163" s="12"/>
      <c r="R163" s="12"/>
      <c r="S163" s="11"/>
    </row>
    <row r="164" spans="2:19" s="8" customFormat="1">
      <c r="B164" s="10"/>
      <c r="D164" s="14"/>
      <c r="F164" s="7"/>
      <c r="G164" s="7"/>
      <c r="H164" s="6"/>
      <c r="I164" s="5"/>
      <c r="J164" s="13"/>
      <c r="K164" s="3"/>
      <c r="L164" s="12"/>
      <c r="M164" s="12"/>
      <c r="N164" s="12"/>
      <c r="O164" s="12"/>
      <c r="P164" s="12"/>
      <c r="Q164" s="12"/>
      <c r="R164" s="12"/>
      <c r="S164" s="11"/>
    </row>
    <row r="165" spans="2:19" s="8" customFormat="1">
      <c r="B165" s="10"/>
      <c r="D165" s="14"/>
      <c r="F165" s="7"/>
      <c r="G165" s="7"/>
      <c r="H165" s="6"/>
      <c r="I165" s="5"/>
      <c r="J165" s="13"/>
      <c r="K165" s="3"/>
      <c r="L165" s="12"/>
      <c r="M165" s="12"/>
      <c r="N165" s="12"/>
      <c r="O165" s="12"/>
      <c r="P165" s="12"/>
      <c r="Q165" s="12"/>
      <c r="R165" s="12"/>
      <c r="S165" s="11"/>
    </row>
    <row r="166" spans="2:19" s="8" customFormat="1">
      <c r="B166" s="10"/>
      <c r="D166" s="14"/>
      <c r="F166" s="7"/>
      <c r="G166" s="7"/>
      <c r="H166" s="6"/>
      <c r="I166" s="5"/>
      <c r="J166" s="13"/>
      <c r="K166" s="3"/>
      <c r="L166" s="12"/>
      <c r="M166" s="12"/>
      <c r="N166" s="12"/>
      <c r="O166" s="12"/>
      <c r="P166" s="12"/>
      <c r="Q166" s="12"/>
      <c r="R166" s="12"/>
      <c r="S166" s="11"/>
    </row>
    <row r="167" spans="2:19" s="8" customFormat="1">
      <c r="B167" s="10"/>
      <c r="D167" s="14"/>
      <c r="F167" s="7"/>
      <c r="G167" s="7"/>
      <c r="H167" s="6"/>
      <c r="I167" s="5"/>
      <c r="J167" s="13"/>
      <c r="K167" s="3"/>
      <c r="L167" s="12"/>
      <c r="M167" s="12"/>
      <c r="N167" s="12"/>
      <c r="O167" s="12"/>
      <c r="P167" s="12"/>
      <c r="Q167" s="12"/>
      <c r="R167" s="12"/>
      <c r="S167" s="11"/>
    </row>
    <row r="168" spans="2:19" s="8" customFormat="1">
      <c r="B168" s="10"/>
      <c r="D168" s="14"/>
      <c r="F168" s="7"/>
      <c r="G168" s="7"/>
      <c r="H168" s="6"/>
      <c r="I168" s="5"/>
      <c r="J168" s="13"/>
      <c r="K168" s="3"/>
      <c r="L168" s="12"/>
      <c r="M168" s="12"/>
      <c r="N168" s="12"/>
      <c r="O168" s="12"/>
      <c r="P168" s="12"/>
      <c r="Q168" s="12"/>
      <c r="R168" s="12"/>
      <c r="S168" s="11"/>
    </row>
    <row r="169" spans="2:19" s="8" customFormat="1">
      <c r="B169" s="10"/>
      <c r="D169" s="14"/>
      <c r="F169" s="7"/>
      <c r="G169" s="7"/>
      <c r="H169" s="6"/>
      <c r="I169" s="5"/>
      <c r="J169" s="13"/>
      <c r="K169" s="3"/>
      <c r="L169" s="12"/>
      <c r="M169" s="12"/>
      <c r="N169" s="12"/>
      <c r="O169" s="12"/>
      <c r="P169" s="12"/>
      <c r="Q169" s="12"/>
      <c r="R169" s="12"/>
      <c r="S169" s="11"/>
    </row>
    <row r="170" spans="2:19" s="8" customFormat="1">
      <c r="B170" s="10"/>
      <c r="D170" s="14"/>
      <c r="F170" s="7"/>
      <c r="G170" s="7"/>
      <c r="H170" s="6"/>
      <c r="I170" s="5"/>
      <c r="J170" s="13"/>
      <c r="K170" s="3"/>
      <c r="L170" s="12"/>
      <c r="M170" s="12"/>
      <c r="N170" s="12"/>
      <c r="O170" s="12"/>
      <c r="P170" s="12"/>
      <c r="Q170" s="12"/>
      <c r="R170" s="12"/>
      <c r="S170" s="11"/>
    </row>
    <row r="171" spans="2:19" s="8" customFormat="1">
      <c r="B171" s="10"/>
      <c r="D171" s="14"/>
      <c r="F171" s="7"/>
      <c r="G171" s="7"/>
      <c r="H171" s="6"/>
      <c r="I171" s="5"/>
      <c r="J171" s="13"/>
      <c r="K171" s="3"/>
      <c r="L171" s="12"/>
      <c r="M171" s="12"/>
      <c r="N171" s="12"/>
      <c r="O171" s="12"/>
      <c r="P171" s="12"/>
      <c r="Q171" s="12"/>
      <c r="R171" s="12"/>
      <c r="S171" s="11"/>
    </row>
    <row r="172" spans="2:19" s="8" customFormat="1">
      <c r="B172" s="10"/>
      <c r="D172" s="14"/>
      <c r="F172" s="7"/>
      <c r="G172" s="7"/>
      <c r="H172" s="6"/>
      <c r="I172" s="5"/>
      <c r="J172" s="13"/>
      <c r="K172" s="3"/>
      <c r="L172" s="12"/>
      <c r="M172" s="12"/>
      <c r="N172" s="12"/>
      <c r="O172" s="12"/>
      <c r="P172" s="12"/>
      <c r="Q172" s="12"/>
      <c r="R172" s="12"/>
      <c r="S172" s="11"/>
    </row>
    <row r="173" spans="2:19" s="8" customFormat="1">
      <c r="B173" s="10"/>
      <c r="D173" s="14"/>
      <c r="F173" s="7"/>
      <c r="G173" s="7"/>
      <c r="H173" s="6"/>
      <c r="I173" s="5"/>
      <c r="J173" s="13"/>
      <c r="K173" s="3"/>
      <c r="L173" s="12"/>
      <c r="M173" s="12"/>
      <c r="N173" s="12"/>
      <c r="O173" s="12"/>
      <c r="P173" s="12"/>
      <c r="Q173" s="12"/>
      <c r="R173" s="12"/>
      <c r="S173" s="11"/>
    </row>
    <row r="174" spans="2:19" s="8" customFormat="1">
      <c r="B174" s="10"/>
      <c r="D174" s="14"/>
      <c r="F174" s="7"/>
      <c r="G174" s="7"/>
      <c r="H174" s="6"/>
      <c r="I174" s="5"/>
      <c r="J174" s="13"/>
      <c r="K174" s="3"/>
      <c r="L174" s="12"/>
      <c r="M174" s="12"/>
      <c r="N174" s="12"/>
      <c r="O174" s="12"/>
      <c r="P174" s="12"/>
      <c r="Q174" s="12"/>
      <c r="R174" s="12"/>
      <c r="S174" s="11"/>
    </row>
    <row r="175" spans="2:19" s="8" customFormat="1">
      <c r="B175" s="10"/>
      <c r="D175" s="14"/>
      <c r="F175" s="7"/>
      <c r="G175" s="7"/>
      <c r="H175" s="6"/>
      <c r="I175" s="5"/>
      <c r="J175" s="13"/>
      <c r="K175" s="3"/>
      <c r="L175" s="12"/>
      <c r="M175" s="12"/>
      <c r="N175" s="12"/>
      <c r="O175" s="12"/>
      <c r="P175" s="12"/>
      <c r="Q175" s="12"/>
      <c r="R175" s="12"/>
      <c r="S175" s="11"/>
    </row>
    <row r="176" spans="2:19" s="8" customFormat="1">
      <c r="B176" s="10"/>
      <c r="D176" s="14"/>
      <c r="F176" s="7"/>
      <c r="G176" s="7"/>
      <c r="H176" s="6"/>
      <c r="I176" s="5"/>
      <c r="J176" s="13"/>
      <c r="K176" s="3"/>
      <c r="L176" s="12"/>
      <c r="M176" s="12"/>
      <c r="N176" s="12"/>
      <c r="O176" s="12"/>
      <c r="P176" s="12"/>
      <c r="Q176" s="12"/>
      <c r="R176" s="12"/>
      <c r="S176" s="11"/>
    </row>
    <row r="177" spans="2:19" s="8" customFormat="1">
      <c r="B177" s="10"/>
      <c r="D177" s="14"/>
      <c r="F177" s="7"/>
      <c r="G177" s="7"/>
      <c r="H177" s="6"/>
      <c r="I177" s="5"/>
      <c r="J177" s="13"/>
      <c r="K177" s="3"/>
      <c r="L177" s="12"/>
      <c r="M177" s="12"/>
      <c r="N177" s="12"/>
      <c r="O177" s="12"/>
      <c r="P177" s="12"/>
      <c r="Q177" s="12"/>
      <c r="R177" s="12"/>
      <c r="S177" s="11"/>
    </row>
    <row r="178" spans="2:19" s="8" customFormat="1">
      <c r="B178" s="10"/>
      <c r="D178" s="14"/>
      <c r="F178" s="7"/>
      <c r="G178" s="7"/>
      <c r="H178" s="6"/>
      <c r="I178" s="5"/>
      <c r="J178" s="13"/>
      <c r="K178" s="3"/>
      <c r="L178" s="12"/>
      <c r="M178" s="12"/>
      <c r="N178" s="12"/>
      <c r="O178" s="12"/>
      <c r="P178" s="12"/>
      <c r="Q178" s="12"/>
      <c r="R178" s="12"/>
      <c r="S178" s="11"/>
    </row>
    <row r="179" spans="2:19" s="8" customFormat="1">
      <c r="B179" s="10"/>
      <c r="D179" s="14"/>
      <c r="F179" s="7"/>
      <c r="G179" s="7"/>
      <c r="H179" s="6"/>
      <c r="I179" s="5"/>
      <c r="J179" s="13"/>
      <c r="K179" s="3"/>
      <c r="L179" s="12"/>
      <c r="M179" s="12"/>
      <c r="N179" s="12"/>
      <c r="O179" s="12"/>
      <c r="P179" s="12"/>
      <c r="Q179" s="12"/>
      <c r="R179" s="12"/>
      <c r="S179" s="11"/>
    </row>
    <row r="180" spans="2:19" s="8" customFormat="1">
      <c r="B180" s="10"/>
      <c r="D180" s="14"/>
      <c r="F180" s="7"/>
      <c r="G180" s="7"/>
      <c r="H180" s="6"/>
      <c r="I180" s="5"/>
      <c r="J180" s="13"/>
      <c r="K180" s="3"/>
      <c r="L180" s="12"/>
      <c r="M180" s="12"/>
      <c r="N180" s="12"/>
      <c r="O180" s="12"/>
      <c r="P180" s="12"/>
      <c r="Q180" s="12"/>
      <c r="R180" s="12"/>
      <c r="S180" s="11"/>
    </row>
    <row r="181" spans="2:19" s="8" customFormat="1">
      <c r="B181" s="10"/>
      <c r="D181" s="14"/>
      <c r="F181" s="7"/>
      <c r="G181" s="7"/>
      <c r="H181" s="6"/>
      <c r="I181" s="5"/>
      <c r="J181" s="13"/>
      <c r="K181" s="3"/>
      <c r="L181" s="12"/>
      <c r="M181" s="12"/>
      <c r="N181" s="12"/>
      <c r="O181" s="12"/>
      <c r="P181" s="12"/>
      <c r="Q181" s="12"/>
      <c r="R181" s="12"/>
      <c r="S181" s="11"/>
    </row>
    <row r="182" spans="2:19" s="8" customFormat="1">
      <c r="B182" s="10"/>
      <c r="D182" s="14"/>
      <c r="F182" s="7"/>
      <c r="G182" s="7"/>
      <c r="H182" s="6"/>
      <c r="I182" s="5"/>
      <c r="J182" s="13"/>
      <c r="K182" s="3"/>
      <c r="L182" s="12"/>
      <c r="M182" s="12"/>
      <c r="N182" s="12"/>
      <c r="O182" s="12"/>
      <c r="P182" s="12"/>
      <c r="Q182" s="12"/>
      <c r="R182" s="12"/>
      <c r="S182" s="11"/>
    </row>
    <row r="183" spans="2:19" s="8" customFormat="1">
      <c r="B183" s="10"/>
      <c r="D183" s="14"/>
      <c r="F183" s="7"/>
      <c r="G183" s="7"/>
      <c r="H183" s="6"/>
      <c r="I183" s="5"/>
      <c r="J183" s="13"/>
      <c r="K183" s="3"/>
      <c r="L183" s="12"/>
      <c r="M183" s="12"/>
      <c r="N183" s="12"/>
      <c r="O183" s="12"/>
      <c r="P183" s="12"/>
      <c r="Q183" s="12"/>
      <c r="R183" s="12"/>
      <c r="S183" s="11"/>
    </row>
    <row r="184" spans="2:19" s="8" customFormat="1">
      <c r="B184" s="10"/>
      <c r="D184" s="14"/>
      <c r="F184" s="7"/>
      <c r="G184" s="7"/>
      <c r="H184" s="6"/>
      <c r="I184" s="5"/>
      <c r="J184" s="13"/>
      <c r="K184" s="3"/>
      <c r="L184" s="12"/>
      <c r="M184" s="12"/>
      <c r="N184" s="12"/>
      <c r="O184" s="12"/>
      <c r="P184" s="12"/>
      <c r="Q184" s="12"/>
      <c r="R184" s="12"/>
      <c r="S184" s="11"/>
    </row>
    <row r="185" spans="2:19" s="8" customFormat="1">
      <c r="B185" s="10"/>
      <c r="D185" s="14"/>
      <c r="F185" s="7"/>
      <c r="G185" s="7"/>
      <c r="H185" s="6"/>
      <c r="I185" s="5"/>
      <c r="J185" s="13"/>
      <c r="K185" s="3"/>
      <c r="L185" s="12"/>
      <c r="M185" s="12"/>
      <c r="N185" s="12"/>
      <c r="O185" s="12"/>
      <c r="P185" s="12"/>
      <c r="Q185" s="12"/>
      <c r="R185" s="12"/>
      <c r="S185" s="11"/>
    </row>
    <row r="186" spans="2:19" s="8" customFormat="1">
      <c r="B186" s="10"/>
      <c r="D186" s="14"/>
      <c r="F186" s="7"/>
      <c r="G186" s="7"/>
      <c r="H186" s="6"/>
      <c r="I186" s="5"/>
      <c r="J186" s="13"/>
      <c r="K186" s="3"/>
      <c r="L186" s="12"/>
      <c r="M186" s="12"/>
      <c r="N186" s="12"/>
      <c r="O186" s="12"/>
      <c r="P186" s="12"/>
      <c r="Q186" s="12"/>
      <c r="R186" s="12"/>
      <c r="S186" s="11"/>
    </row>
    <row r="187" spans="2:19" s="8" customFormat="1">
      <c r="B187" s="10"/>
      <c r="D187" s="14"/>
      <c r="F187" s="7"/>
      <c r="G187" s="7"/>
      <c r="H187" s="6"/>
      <c r="I187" s="5"/>
      <c r="J187" s="13"/>
      <c r="K187" s="3"/>
      <c r="L187" s="12"/>
      <c r="M187" s="12"/>
      <c r="N187" s="12"/>
      <c r="O187" s="12"/>
      <c r="P187" s="12"/>
      <c r="Q187" s="12"/>
      <c r="R187" s="12"/>
      <c r="S187" s="11"/>
    </row>
    <row r="188" spans="2:19" s="8" customFormat="1">
      <c r="B188" s="10"/>
      <c r="D188" s="14"/>
      <c r="F188" s="7"/>
      <c r="G188" s="7"/>
      <c r="H188" s="6"/>
      <c r="I188" s="5"/>
      <c r="J188" s="13"/>
      <c r="K188" s="3"/>
      <c r="L188" s="12"/>
      <c r="M188" s="12"/>
      <c r="N188" s="12"/>
      <c r="O188" s="12"/>
      <c r="P188" s="12"/>
      <c r="Q188" s="12"/>
      <c r="R188" s="12"/>
      <c r="S188" s="11"/>
    </row>
    <row r="189" spans="2:19" s="8" customFormat="1">
      <c r="B189" s="10"/>
      <c r="D189" s="14"/>
      <c r="F189" s="7"/>
      <c r="G189" s="7"/>
      <c r="H189" s="6"/>
      <c r="I189" s="5"/>
      <c r="J189" s="13"/>
      <c r="K189" s="3"/>
      <c r="L189" s="12"/>
      <c r="M189" s="12"/>
      <c r="N189" s="12"/>
      <c r="O189" s="12"/>
      <c r="P189" s="12"/>
      <c r="Q189" s="12"/>
      <c r="R189" s="12"/>
      <c r="S189" s="11"/>
    </row>
    <row r="190" spans="2:19" s="8" customFormat="1">
      <c r="B190" s="10"/>
      <c r="D190" s="14"/>
      <c r="F190" s="7"/>
      <c r="G190" s="7"/>
      <c r="H190" s="6"/>
      <c r="I190" s="5"/>
      <c r="J190" s="13"/>
      <c r="K190" s="3"/>
      <c r="L190" s="12"/>
      <c r="M190" s="12"/>
      <c r="N190" s="12"/>
      <c r="O190" s="12"/>
      <c r="P190" s="12"/>
      <c r="Q190" s="12"/>
      <c r="R190" s="12"/>
      <c r="S190" s="11"/>
    </row>
    <row r="191" spans="2:19" s="8" customFormat="1">
      <c r="B191" s="10"/>
      <c r="D191" s="14"/>
      <c r="F191" s="7"/>
      <c r="G191" s="7"/>
      <c r="H191" s="6"/>
      <c r="I191" s="5"/>
      <c r="J191" s="13"/>
      <c r="K191" s="3"/>
      <c r="L191" s="12"/>
      <c r="M191" s="12"/>
      <c r="N191" s="12"/>
      <c r="O191" s="12"/>
      <c r="P191" s="12"/>
      <c r="Q191" s="12"/>
      <c r="R191" s="12"/>
      <c r="S191" s="11"/>
    </row>
    <row r="192" spans="2:19" s="8" customFormat="1">
      <c r="B192" s="10"/>
      <c r="D192" s="14"/>
      <c r="F192" s="7"/>
      <c r="G192" s="7"/>
      <c r="H192" s="6"/>
      <c r="I192" s="5"/>
      <c r="J192" s="13"/>
      <c r="K192" s="3"/>
      <c r="L192" s="12"/>
      <c r="M192" s="12"/>
      <c r="N192" s="12"/>
      <c r="O192" s="12"/>
      <c r="P192" s="12"/>
      <c r="Q192" s="12"/>
      <c r="R192" s="12"/>
      <c r="S192" s="11"/>
    </row>
    <row r="193" spans="2:19" s="8" customFormat="1">
      <c r="B193" s="10"/>
      <c r="D193" s="14"/>
      <c r="F193" s="7"/>
      <c r="G193" s="7"/>
      <c r="H193" s="6"/>
      <c r="I193" s="5"/>
      <c r="J193" s="13"/>
      <c r="K193" s="3"/>
      <c r="L193" s="12"/>
      <c r="M193" s="12"/>
      <c r="N193" s="12"/>
      <c r="O193" s="12"/>
      <c r="P193" s="12"/>
      <c r="Q193" s="12"/>
      <c r="R193" s="12"/>
      <c r="S193" s="11"/>
    </row>
    <row r="194" spans="2:19" s="8" customFormat="1">
      <c r="B194" s="10"/>
      <c r="D194" s="14"/>
      <c r="F194" s="7"/>
      <c r="G194" s="7"/>
      <c r="H194" s="6"/>
      <c r="I194" s="5"/>
      <c r="J194" s="13"/>
      <c r="K194" s="3"/>
      <c r="L194" s="12"/>
      <c r="M194" s="12"/>
      <c r="N194" s="12"/>
      <c r="O194" s="12"/>
      <c r="P194" s="12"/>
      <c r="Q194" s="12"/>
      <c r="R194" s="12"/>
      <c r="S194" s="11"/>
    </row>
    <row r="195" spans="2:19" s="8" customFormat="1">
      <c r="B195" s="10"/>
      <c r="D195" s="14"/>
      <c r="F195" s="7"/>
      <c r="G195" s="7"/>
      <c r="H195" s="6"/>
      <c r="I195" s="5"/>
      <c r="J195" s="13"/>
      <c r="K195" s="3"/>
      <c r="L195" s="12"/>
      <c r="M195" s="12"/>
      <c r="N195" s="12"/>
      <c r="O195" s="12"/>
      <c r="P195" s="12"/>
      <c r="Q195" s="12"/>
      <c r="R195" s="12"/>
      <c r="S195" s="11"/>
    </row>
  </sheetData>
  <sheetProtection selectLockedCells="1" selectUnlockedCells="1"/>
  <mergeCells count="11">
    <mergeCell ref="B112:D118"/>
    <mergeCell ref="A8:I8"/>
    <mergeCell ref="F89:I89"/>
    <mergeCell ref="F90:I90"/>
    <mergeCell ref="D99:F99"/>
    <mergeCell ref="D100:F100"/>
    <mergeCell ref="D101:F101"/>
    <mergeCell ref="D103:F103"/>
    <mergeCell ref="D104:F104"/>
    <mergeCell ref="D105:E105"/>
    <mergeCell ref="B108:D110"/>
  </mergeCells>
  <conditionalFormatting sqref="F107:H110">
    <cfRule type="expression" dxfId="49" priority="7" stopIfTrue="1">
      <formula>$D$5&lt;&gt;0</formula>
    </cfRule>
  </conditionalFormatting>
  <conditionalFormatting sqref="F105:I106">
    <cfRule type="expression" dxfId="48" priority="6" stopIfTrue="1">
      <formula>$D$6&lt;&gt;0</formula>
    </cfRule>
  </conditionalFormatting>
  <conditionalFormatting sqref="D104:H104">
    <cfRule type="expression" dxfId="47" priority="1" stopIfTrue="1">
      <formula>$D$5&lt;&gt;0</formula>
    </cfRule>
  </conditionalFormatting>
  <conditionalFormatting sqref="H101">
    <cfRule type="expression" dxfId="46" priority="2" stopIfTrue="1">
      <formula>$D$5&lt;&gt;0</formula>
    </cfRule>
  </conditionalFormatting>
  <conditionalFormatting sqref="D101:G101">
    <cfRule type="expression" dxfId="45" priority="3" stopIfTrue="1">
      <formula>$D$5&lt;&gt;0</formula>
    </cfRule>
  </conditionalFormatting>
  <conditionalFormatting sqref="D103:H103">
    <cfRule type="expression" dxfId="44" priority="4" stopIfTrue="1">
      <formula>$D$5&lt;&gt;0</formula>
    </cfRule>
  </conditionalFormatting>
  <conditionalFormatting sqref="H94:H98">
    <cfRule type="cellIs" dxfId="43" priority="5" stopIfTrue="1" operator="between">
      <formula>$D94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87" firstPageNumber="0" orientation="landscape" horizontalDpi="300" verticalDpi="300" r:id="rId1"/>
  <headerFooter alignWithMargins="0">
    <oddFooter>&amp;L&amp;A&amp;RPágina &amp;P de &amp;N</oddFooter>
  </headerFooter>
  <rowBreaks count="3" manualBreakCount="3">
    <brk id="25" max="8" man="1"/>
    <brk id="64" max="8" man="1"/>
    <brk id="85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6"/>
  <sheetViews>
    <sheetView topLeftCell="A41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9.109375" style="3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9.44140625" style="1" customWidth="1"/>
    <col min="263" max="263" width="9" style="1" customWidth="1"/>
    <col min="264" max="264" width="14.44140625" style="1" customWidth="1"/>
    <col min="265" max="266" width="9.109375" style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9.44140625" style="1" customWidth="1"/>
    <col min="519" max="519" width="9" style="1" customWidth="1"/>
    <col min="520" max="520" width="14.44140625" style="1" customWidth="1"/>
    <col min="521" max="522" width="9.109375" style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9.44140625" style="1" customWidth="1"/>
    <col min="775" max="775" width="9" style="1" customWidth="1"/>
    <col min="776" max="776" width="14.44140625" style="1" customWidth="1"/>
    <col min="777" max="778" width="9.109375" style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9.44140625" style="1" customWidth="1"/>
    <col min="1031" max="1031" width="9" style="1" customWidth="1"/>
    <col min="1032" max="1032" width="14.44140625" style="1" customWidth="1"/>
    <col min="1033" max="1034" width="9.109375" style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9.44140625" style="1" customWidth="1"/>
    <col min="1287" max="1287" width="9" style="1" customWidth="1"/>
    <col min="1288" max="1288" width="14.44140625" style="1" customWidth="1"/>
    <col min="1289" max="1290" width="9.109375" style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9.44140625" style="1" customWidth="1"/>
    <col min="1543" max="1543" width="9" style="1" customWidth="1"/>
    <col min="1544" max="1544" width="14.44140625" style="1" customWidth="1"/>
    <col min="1545" max="1546" width="9.109375" style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9.44140625" style="1" customWidth="1"/>
    <col min="1799" max="1799" width="9" style="1" customWidth="1"/>
    <col min="1800" max="1800" width="14.44140625" style="1" customWidth="1"/>
    <col min="1801" max="1802" width="9.109375" style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9.44140625" style="1" customWidth="1"/>
    <col min="2055" max="2055" width="9" style="1" customWidth="1"/>
    <col min="2056" max="2056" width="14.44140625" style="1" customWidth="1"/>
    <col min="2057" max="2058" width="9.109375" style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9.44140625" style="1" customWidth="1"/>
    <col min="2311" max="2311" width="9" style="1" customWidth="1"/>
    <col min="2312" max="2312" width="14.44140625" style="1" customWidth="1"/>
    <col min="2313" max="2314" width="9.109375" style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9.44140625" style="1" customWidth="1"/>
    <col min="2567" max="2567" width="9" style="1" customWidth="1"/>
    <col min="2568" max="2568" width="14.44140625" style="1" customWidth="1"/>
    <col min="2569" max="2570" width="9.109375" style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9.44140625" style="1" customWidth="1"/>
    <col min="2823" max="2823" width="9" style="1" customWidth="1"/>
    <col min="2824" max="2824" width="14.44140625" style="1" customWidth="1"/>
    <col min="2825" max="2826" width="9.109375" style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9.44140625" style="1" customWidth="1"/>
    <col min="3079" max="3079" width="9" style="1" customWidth="1"/>
    <col min="3080" max="3080" width="14.44140625" style="1" customWidth="1"/>
    <col min="3081" max="3082" width="9.109375" style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9.44140625" style="1" customWidth="1"/>
    <col min="3335" max="3335" width="9" style="1" customWidth="1"/>
    <col min="3336" max="3336" width="14.44140625" style="1" customWidth="1"/>
    <col min="3337" max="3338" width="9.109375" style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9.44140625" style="1" customWidth="1"/>
    <col min="3591" max="3591" width="9" style="1" customWidth="1"/>
    <col min="3592" max="3592" width="14.44140625" style="1" customWidth="1"/>
    <col min="3593" max="3594" width="9.109375" style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9.44140625" style="1" customWidth="1"/>
    <col min="3847" max="3847" width="9" style="1" customWidth="1"/>
    <col min="3848" max="3848" width="14.44140625" style="1" customWidth="1"/>
    <col min="3849" max="3850" width="9.109375" style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9.44140625" style="1" customWidth="1"/>
    <col min="4103" max="4103" width="9" style="1" customWidth="1"/>
    <col min="4104" max="4104" width="14.44140625" style="1" customWidth="1"/>
    <col min="4105" max="4106" width="9.109375" style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9.44140625" style="1" customWidth="1"/>
    <col min="4359" max="4359" width="9" style="1" customWidth="1"/>
    <col min="4360" max="4360" width="14.44140625" style="1" customWidth="1"/>
    <col min="4361" max="4362" width="9.109375" style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9.44140625" style="1" customWidth="1"/>
    <col min="4615" max="4615" width="9" style="1" customWidth="1"/>
    <col min="4616" max="4616" width="14.44140625" style="1" customWidth="1"/>
    <col min="4617" max="4618" width="9.109375" style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9.44140625" style="1" customWidth="1"/>
    <col min="4871" max="4871" width="9" style="1" customWidth="1"/>
    <col min="4872" max="4872" width="14.44140625" style="1" customWidth="1"/>
    <col min="4873" max="4874" width="9.109375" style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9.44140625" style="1" customWidth="1"/>
    <col min="5127" max="5127" width="9" style="1" customWidth="1"/>
    <col min="5128" max="5128" width="14.44140625" style="1" customWidth="1"/>
    <col min="5129" max="5130" width="9.109375" style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9.44140625" style="1" customWidth="1"/>
    <col min="5383" max="5383" width="9" style="1" customWidth="1"/>
    <col min="5384" max="5384" width="14.44140625" style="1" customWidth="1"/>
    <col min="5385" max="5386" width="9.109375" style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9.44140625" style="1" customWidth="1"/>
    <col min="5639" max="5639" width="9" style="1" customWidth="1"/>
    <col min="5640" max="5640" width="14.44140625" style="1" customWidth="1"/>
    <col min="5641" max="5642" width="9.109375" style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9.44140625" style="1" customWidth="1"/>
    <col min="5895" max="5895" width="9" style="1" customWidth="1"/>
    <col min="5896" max="5896" width="14.44140625" style="1" customWidth="1"/>
    <col min="5897" max="5898" width="9.109375" style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9.44140625" style="1" customWidth="1"/>
    <col min="6151" max="6151" width="9" style="1" customWidth="1"/>
    <col min="6152" max="6152" width="14.44140625" style="1" customWidth="1"/>
    <col min="6153" max="6154" width="9.109375" style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9.44140625" style="1" customWidth="1"/>
    <col min="6407" max="6407" width="9" style="1" customWidth="1"/>
    <col min="6408" max="6408" width="14.44140625" style="1" customWidth="1"/>
    <col min="6409" max="6410" width="9.109375" style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9.44140625" style="1" customWidth="1"/>
    <col min="6663" max="6663" width="9" style="1" customWidth="1"/>
    <col min="6664" max="6664" width="14.44140625" style="1" customWidth="1"/>
    <col min="6665" max="6666" width="9.109375" style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9.44140625" style="1" customWidth="1"/>
    <col min="6919" max="6919" width="9" style="1" customWidth="1"/>
    <col min="6920" max="6920" width="14.44140625" style="1" customWidth="1"/>
    <col min="6921" max="6922" width="9.109375" style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9.44140625" style="1" customWidth="1"/>
    <col min="7175" max="7175" width="9" style="1" customWidth="1"/>
    <col min="7176" max="7176" width="14.44140625" style="1" customWidth="1"/>
    <col min="7177" max="7178" width="9.109375" style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9.44140625" style="1" customWidth="1"/>
    <col min="7431" max="7431" width="9" style="1" customWidth="1"/>
    <col min="7432" max="7432" width="14.44140625" style="1" customWidth="1"/>
    <col min="7433" max="7434" width="9.109375" style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9.44140625" style="1" customWidth="1"/>
    <col min="7687" max="7687" width="9" style="1" customWidth="1"/>
    <col min="7688" max="7688" width="14.44140625" style="1" customWidth="1"/>
    <col min="7689" max="7690" width="9.109375" style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9.44140625" style="1" customWidth="1"/>
    <col min="7943" max="7943" width="9" style="1" customWidth="1"/>
    <col min="7944" max="7944" width="14.44140625" style="1" customWidth="1"/>
    <col min="7945" max="7946" width="9.109375" style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9.44140625" style="1" customWidth="1"/>
    <col min="8199" max="8199" width="9" style="1" customWidth="1"/>
    <col min="8200" max="8200" width="14.44140625" style="1" customWidth="1"/>
    <col min="8201" max="8202" width="9.109375" style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9.44140625" style="1" customWidth="1"/>
    <col min="8455" max="8455" width="9" style="1" customWidth="1"/>
    <col min="8456" max="8456" width="14.44140625" style="1" customWidth="1"/>
    <col min="8457" max="8458" width="9.109375" style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9.44140625" style="1" customWidth="1"/>
    <col min="8711" max="8711" width="9" style="1" customWidth="1"/>
    <col min="8712" max="8712" width="14.44140625" style="1" customWidth="1"/>
    <col min="8713" max="8714" width="9.109375" style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9.44140625" style="1" customWidth="1"/>
    <col min="8967" max="8967" width="9" style="1" customWidth="1"/>
    <col min="8968" max="8968" width="14.44140625" style="1" customWidth="1"/>
    <col min="8969" max="8970" width="9.109375" style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9.44140625" style="1" customWidth="1"/>
    <col min="9223" max="9223" width="9" style="1" customWidth="1"/>
    <col min="9224" max="9224" width="14.44140625" style="1" customWidth="1"/>
    <col min="9225" max="9226" width="9.109375" style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9.44140625" style="1" customWidth="1"/>
    <col min="9479" max="9479" width="9" style="1" customWidth="1"/>
    <col min="9480" max="9480" width="14.44140625" style="1" customWidth="1"/>
    <col min="9481" max="9482" width="9.109375" style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9.44140625" style="1" customWidth="1"/>
    <col min="9735" max="9735" width="9" style="1" customWidth="1"/>
    <col min="9736" max="9736" width="14.44140625" style="1" customWidth="1"/>
    <col min="9737" max="9738" width="9.109375" style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9.44140625" style="1" customWidth="1"/>
    <col min="9991" max="9991" width="9" style="1" customWidth="1"/>
    <col min="9992" max="9992" width="14.44140625" style="1" customWidth="1"/>
    <col min="9993" max="9994" width="9.109375" style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9.44140625" style="1" customWidth="1"/>
    <col min="10247" max="10247" width="9" style="1" customWidth="1"/>
    <col min="10248" max="10248" width="14.44140625" style="1" customWidth="1"/>
    <col min="10249" max="10250" width="9.109375" style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9.44140625" style="1" customWidth="1"/>
    <col min="10503" max="10503" width="9" style="1" customWidth="1"/>
    <col min="10504" max="10504" width="14.44140625" style="1" customWidth="1"/>
    <col min="10505" max="10506" width="9.109375" style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9.44140625" style="1" customWidth="1"/>
    <col min="10759" max="10759" width="9" style="1" customWidth="1"/>
    <col min="10760" max="10760" width="14.44140625" style="1" customWidth="1"/>
    <col min="10761" max="10762" width="9.109375" style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9.44140625" style="1" customWidth="1"/>
    <col min="11015" max="11015" width="9" style="1" customWidth="1"/>
    <col min="11016" max="11016" width="14.44140625" style="1" customWidth="1"/>
    <col min="11017" max="11018" width="9.109375" style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9.44140625" style="1" customWidth="1"/>
    <col min="11271" max="11271" width="9" style="1" customWidth="1"/>
    <col min="11272" max="11272" width="14.44140625" style="1" customWidth="1"/>
    <col min="11273" max="11274" width="9.109375" style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9.44140625" style="1" customWidth="1"/>
    <col min="11527" max="11527" width="9" style="1" customWidth="1"/>
    <col min="11528" max="11528" width="14.44140625" style="1" customWidth="1"/>
    <col min="11529" max="11530" width="9.109375" style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9.44140625" style="1" customWidth="1"/>
    <col min="11783" max="11783" width="9" style="1" customWidth="1"/>
    <col min="11784" max="11784" width="14.44140625" style="1" customWidth="1"/>
    <col min="11785" max="11786" width="9.109375" style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9.44140625" style="1" customWidth="1"/>
    <col min="12039" max="12039" width="9" style="1" customWidth="1"/>
    <col min="12040" max="12040" width="14.44140625" style="1" customWidth="1"/>
    <col min="12041" max="12042" width="9.109375" style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9.44140625" style="1" customWidth="1"/>
    <col min="12295" max="12295" width="9" style="1" customWidth="1"/>
    <col min="12296" max="12296" width="14.44140625" style="1" customWidth="1"/>
    <col min="12297" max="12298" width="9.109375" style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9.44140625" style="1" customWidth="1"/>
    <col min="12551" max="12551" width="9" style="1" customWidth="1"/>
    <col min="12552" max="12552" width="14.44140625" style="1" customWidth="1"/>
    <col min="12553" max="12554" width="9.109375" style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9.44140625" style="1" customWidth="1"/>
    <col min="12807" max="12807" width="9" style="1" customWidth="1"/>
    <col min="12808" max="12808" width="14.44140625" style="1" customWidth="1"/>
    <col min="12809" max="12810" width="9.109375" style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9.44140625" style="1" customWidth="1"/>
    <col min="13063" max="13063" width="9" style="1" customWidth="1"/>
    <col min="13064" max="13064" width="14.44140625" style="1" customWidth="1"/>
    <col min="13065" max="13066" width="9.109375" style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9.44140625" style="1" customWidth="1"/>
    <col min="13319" max="13319" width="9" style="1" customWidth="1"/>
    <col min="13320" max="13320" width="14.44140625" style="1" customWidth="1"/>
    <col min="13321" max="13322" width="9.109375" style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9.44140625" style="1" customWidth="1"/>
    <col min="13575" max="13575" width="9" style="1" customWidth="1"/>
    <col min="13576" max="13576" width="14.44140625" style="1" customWidth="1"/>
    <col min="13577" max="13578" width="9.109375" style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9.44140625" style="1" customWidth="1"/>
    <col min="13831" max="13831" width="9" style="1" customWidth="1"/>
    <col min="13832" max="13832" width="14.44140625" style="1" customWidth="1"/>
    <col min="13833" max="13834" width="9.109375" style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9.44140625" style="1" customWidth="1"/>
    <col min="14087" max="14087" width="9" style="1" customWidth="1"/>
    <col min="14088" max="14088" width="14.44140625" style="1" customWidth="1"/>
    <col min="14089" max="14090" width="9.109375" style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9.44140625" style="1" customWidth="1"/>
    <col min="14343" max="14343" width="9" style="1" customWidth="1"/>
    <col min="14344" max="14344" width="14.44140625" style="1" customWidth="1"/>
    <col min="14345" max="14346" width="9.109375" style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9.44140625" style="1" customWidth="1"/>
    <col min="14599" max="14599" width="9" style="1" customWidth="1"/>
    <col min="14600" max="14600" width="14.44140625" style="1" customWidth="1"/>
    <col min="14601" max="14602" width="9.109375" style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9.44140625" style="1" customWidth="1"/>
    <col min="14855" max="14855" width="9" style="1" customWidth="1"/>
    <col min="14856" max="14856" width="14.44140625" style="1" customWidth="1"/>
    <col min="14857" max="14858" width="9.109375" style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9.44140625" style="1" customWidth="1"/>
    <col min="15111" max="15111" width="9" style="1" customWidth="1"/>
    <col min="15112" max="15112" width="14.44140625" style="1" customWidth="1"/>
    <col min="15113" max="15114" width="9.109375" style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9.44140625" style="1" customWidth="1"/>
    <col min="15367" max="15367" width="9" style="1" customWidth="1"/>
    <col min="15368" max="15368" width="14.44140625" style="1" customWidth="1"/>
    <col min="15369" max="15370" width="9.109375" style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9.44140625" style="1" customWidth="1"/>
    <col min="15623" max="15623" width="9" style="1" customWidth="1"/>
    <col min="15624" max="15624" width="14.44140625" style="1" customWidth="1"/>
    <col min="15625" max="15626" width="9.109375" style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9.44140625" style="1" customWidth="1"/>
    <col min="15879" max="15879" width="9" style="1" customWidth="1"/>
    <col min="15880" max="15880" width="14.44140625" style="1" customWidth="1"/>
    <col min="15881" max="15882" width="9.109375" style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9.44140625" style="1" customWidth="1"/>
    <col min="16135" max="16135" width="9" style="1" customWidth="1"/>
    <col min="16136" max="16136" width="14.44140625" style="1" customWidth="1"/>
    <col min="16137" max="16138" width="9.109375" style="1"/>
    <col min="16139" max="16139" width="8.5546875" style="1" customWidth="1"/>
    <col min="16140" max="16140" width="25.5546875" style="1" customWidth="1"/>
    <col min="16141" max="16384" width="9.109375" style="1"/>
  </cols>
  <sheetData>
    <row r="1" spans="1:17" ht="37.200000000000003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373</v>
      </c>
      <c r="B4" s="149"/>
      <c r="C4" s="148"/>
      <c r="D4" s="147"/>
      <c r="F4" s="151"/>
      <c r="G4" s="145"/>
      <c r="H4" s="144"/>
    </row>
    <row r="5" spans="1:17">
      <c r="A5" s="150" t="s">
        <v>374</v>
      </c>
      <c r="B5" s="149"/>
      <c r="C5" s="148"/>
      <c r="D5" s="147"/>
      <c r="F5" s="151"/>
      <c r="G5" s="145"/>
      <c r="H5" s="144"/>
    </row>
    <row r="6" spans="1:17">
      <c r="A6" s="150" t="s">
        <v>375</v>
      </c>
      <c r="B6" s="149"/>
      <c r="C6" s="148"/>
      <c r="D6" s="147"/>
      <c r="F6" s="146"/>
      <c r="G6" s="145"/>
      <c r="H6" s="144"/>
    </row>
    <row r="7" spans="1:17">
      <c r="A7" s="150"/>
      <c r="B7" s="149"/>
      <c r="C7" s="148"/>
      <c r="D7" s="147"/>
      <c r="F7" s="146"/>
      <c r="G7" s="145"/>
      <c r="H7" s="144"/>
    </row>
    <row r="8" spans="1:17" ht="18">
      <c r="A8" s="772" t="s">
        <v>71</v>
      </c>
      <c r="B8" s="772"/>
      <c r="C8" s="772"/>
      <c r="D8" s="772"/>
      <c r="E8" s="772"/>
      <c r="F8" s="772"/>
      <c r="G8" s="772"/>
      <c r="H8" s="772"/>
    </row>
    <row r="9" spans="1:17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7.6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318.81</v>
      </c>
      <c r="H12" s="97">
        <f>SUM(F12:F12)*G12</f>
        <v>1912.8600000000001</v>
      </c>
      <c r="I12" s="4"/>
      <c r="J12" s="3"/>
    </row>
    <row r="13" spans="1:17" s="2" customFormat="1">
      <c r="A13" s="96" t="s">
        <v>81</v>
      </c>
      <c r="B13" s="96">
        <v>20102</v>
      </c>
      <c r="C13" s="95" t="s">
        <v>6</v>
      </c>
      <c r="D13" s="127" t="s">
        <v>376</v>
      </c>
      <c r="E13" s="99" t="s">
        <v>80</v>
      </c>
      <c r="F13" s="92">
        <v>6</v>
      </c>
      <c r="G13" s="91">
        <v>244.84</v>
      </c>
      <c r="H13" s="97">
        <f>SUM(F13:F13)*G13</f>
        <v>1469.04</v>
      </c>
      <c r="I13" s="128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3381.9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4" customFormat="1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f>5*0.25</f>
        <v>1.25</v>
      </c>
      <c r="G17" s="91">
        <v>226.88</v>
      </c>
      <c r="H17" s="97">
        <f>SUM(F17:F17)*G17</f>
        <v>283.60000000000002</v>
      </c>
      <c r="J17" s="87"/>
    </row>
    <row r="18" spans="1:10" s="4" customFormat="1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1</v>
      </c>
      <c r="G18" s="91">
        <v>87.26</v>
      </c>
      <c r="H18" s="97">
        <f>SUM(F18:F18)*G18</f>
        <v>87.26</v>
      </c>
      <c r="J18" s="3"/>
    </row>
    <row r="19" spans="1:10" s="4" customFormat="1">
      <c r="A19" s="96" t="s">
        <v>59</v>
      </c>
      <c r="B19" s="96" t="s">
        <v>377</v>
      </c>
      <c r="C19" s="95" t="s">
        <v>6</v>
      </c>
      <c r="D19" s="127" t="s">
        <v>378</v>
      </c>
      <c r="E19" s="99" t="s">
        <v>80</v>
      </c>
      <c r="F19" s="92">
        <f>2*(2.1*2)</f>
        <v>8.4</v>
      </c>
      <c r="G19" s="91">
        <v>17.55</v>
      </c>
      <c r="H19" s="97">
        <f>SUM(F19:F19)*G19</f>
        <v>147.42000000000002</v>
      </c>
      <c r="J19" s="3"/>
    </row>
    <row r="20" spans="1:10" s="4" customFormat="1" ht="27.6">
      <c r="A20" s="96" t="s">
        <v>58</v>
      </c>
      <c r="B20" s="96" t="s">
        <v>89</v>
      </c>
      <c r="C20" s="95" t="s">
        <v>14</v>
      </c>
      <c r="D20" s="127" t="s">
        <v>90</v>
      </c>
      <c r="E20" s="99" t="s">
        <v>86</v>
      </c>
      <c r="F20" s="92">
        <f>(F19*0.25)+F18+F17</f>
        <v>4.3499999999999996</v>
      </c>
      <c r="G20" s="91">
        <v>25.13</v>
      </c>
      <c r="H20" s="97">
        <f>SUM(F20:F20)*G20</f>
        <v>109.31549999999999</v>
      </c>
      <c r="J20" s="3"/>
    </row>
    <row r="21" spans="1:10" s="4" customFormat="1" ht="27.6">
      <c r="A21" s="96" t="s">
        <v>330</v>
      </c>
      <c r="B21" s="96">
        <v>72881</v>
      </c>
      <c r="C21" s="95" t="s">
        <v>14</v>
      </c>
      <c r="D21" s="127" t="s">
        <v>91</v>
      </c>
      <c r="E21" s="99" t="s">
        <v>92</v>
      </c>
      <c r="F21" s="92">
        <f>F20*22</f>
        <v>95.699999999999989</v>
      </c>
      <c r="G21" s="91">
        <v>1.1499999999999999</v>
      </c>
      <c r="H21" s="97">
        <f>SUM(F21:F21)*G21</f>
        <v>110.05499999999998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SUM(H17:H21)</f>
        <v>737.65049999999985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3753.35385</v>
      </c>
      <c r="H26" s="97">
        <f t="shared" ref="H26:H53" si="0">SUM(F26:F26)*G26</f>
        <v>3753.35385</v>
      </c>
      <c r="I26" s="4"/>
      <c r="J26" s="115"/>
    </row>
    <row r="27" spans="1:10" s="114" customFormat="1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>
      <c r="A28" s="95" t="s">
        <v>53</v>
      </c>
      <c r="B28" s="96" t="s">
        <v>98</v>
      </c>
      <c r="C28" s="95" t="s">
        <v>12</v>
      </c>
      <c r="D28" s="100" t="s">
        <v>99</v>
      </c>
      <c r="E28" s="99" t="s">
        <v>66</v>
      </c>
      <c r="F28" s="98">
        <v>1</v>
      </c>
      <c r="G28" s="91">
        <v>1657.23</v>
      </c>
      <c r="H28" s="97">
        <f>SUM(F28:F28)*G28</f>
        <v>1657.23</v>
      </c>
      <c r="I28" s="4"/>
      <c r="J28" s="115"/>
    </row>
    <row r="29" spans="1:10" s="114" customFormat="1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68.12</v>
      </c>
      <c r="H29" s="97">
        <f>SUM(F29:F29)*G29</f>
        <v>68.12</v>
      </c>
      <c r="I29" s="4"/>
      <c r="J29" s="115"/>
    </row>
    <row r="30" spans="1:10" s="114" customFormat="1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12.75" customHeight="1">
      <c r="A31" s="95" t="s">
        <v>50</v>
      </c>
      <c r="B31" s="96">
        <v>460707</v>
      </c>
      <c r="C31" s="95" t="s">
        <v>6</v>
      </c>
      <c r="D31" s="100" t="s">
        <v>103</v>
      </c>
      <c r="E31" s="99" t="s">
        <v>95</v>
      </c>
      <c r="F31" s="98">
        <v>101</v>
      </c>
      <c r="G31" s="91">
        <v>123.19</v>
      </c>
      <c r="H31" s="97">
        <f t="shared" si="0"/>
        <v>12442.19</v>
      </c>
      <c r="I31" s="114"/>
      <c r="J31" s="3"/>
    </row>
    <row r="32" spans="1:10" s="4" customFormat="1" ht="29.25" customHeight="1">
      <c r="A32" s="95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f>F31</f>
        <v>101</v>
      </c>
      <c r="G32" s="91">
        <v>32.61</v>
      </c>
      <c r="H32" s="97">
        <f>SUM(F32:F32)*G32</f>
        <v>3293.61</v>
      </c>
      <c r="I32" s="114"/>
      <c r="J32" s="3"/>
    </row>
    <row r="33" spans="1:10" s="4" customFormat="1">
      <c r="A33" s="95" t="s">
        <v>48</v>
      </c>
      <c r="B33" s="96" t="s">
        <v>105</v>
      </c>
      <c r="C33" s="95" t="s">
        <v>12</v>
      </c>
      <c r="D33" s="100" t="s">
        <v>106</v>
      </c>
      <c r="E33" s="99" t="s">
        <v>66</v>
      </c>
      <c r="F33" s="98">
        <v>1</v>
      </c>
      <c r="G33" s="91">
        <v>578.71</v>
      </c>
      <c r="H33" s="97">
        <f t="shared" si="0"/>
        <v>578.71</v>
      </c>
      <c r="J33" s="3"/>
    </row>
    <row r="34" spans="1:10" s="4" customFormat="1">
      <c r="A34" s="95" t="s">
        <v>47</v>
      </c>
      <c r="B34" s="96" t="s">
        <v>267</v>
      </c>
      <c r="C34" s="95" t="s">
        <v>6</v>
      </c>
      <c r="D34" s="100" t="s">
        <v>266</v>
      </c>
      <c r="E34" s="99" t="s">
        <v>101</v>
      </c>
      <c r="F34" s="98">
        <v>1</v>
      </c>
      <c r="G34" s="91">
        <v>260.14</v>
      </c>
      <c r="H34" s="97">
        <f t="shared" si="0"/>
        <v>260.14</v>
      </c>
      <c r="J34" s="3"/>
    </row>
    <row r="35" spans="1:10" s="4" customFormat="1">
      <c r="A35" s="95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245.8</v>
      </c>
      <c r="H35" s="97">
        <f t="shared" si="0"/>
        <v>491.6</v>
      </c>
      <c r="J35" s="3"/>
    </row>
    <row r="36" spans="1:10" s="114" customFormat="1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318.66000000000003</v>
      </c>
      <c r="H37" s="97">
        <f t="shared" si="0"/>
        <v>637.32000000000005</v>
      </c>
      <c r="J37" s="3"/>
    </row>
    <row r="38" spans="1:10" s="114" customFormat="1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961.32</v>
      </c>
      <c r="H38" s="97">
        <f t="shared" si="0"/>
        <v>1922.64</v>
      </c>
      <c r="I38" s="4"/>
      <c r="J38" s="115"/>
    </row>
    <row r="39" spans="1:10" s="114" customFormat="1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46.79</v>
      </c>
      <c r="H39" s="97">
        <f t="shared" si="0"/>
        <v>93.58</v>
      </c>
      <c r="I39" s="4"/>
      <c r="J39" s="115"/>
    </row>
    <row r="40" spans="1:10" s="4" customFormat="1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24.59</v>
      </c>
      <c r="H40" s="97">
        <f t="shared" si="0"/>
        <v>1475.4</v>
      </c>
      <c r="J40" s="3"/>
    </row>
    <row r="41" spans="1:10" s="4" customFormat="1">
      <c r="A41" s="95" t="s">
        <v>40</v>
      </c>
      <c r="B41" s="96" t="s">
        <v>116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134.59</v>
      </c>
      <c r="H41" s="97">
        <f t="shared" si="0"/>
        <v>269.18</v>
      </c>
      <c r="J41" s="3"/>
    </row>
    <row r="42" spans="1:10" s="4" customFormat="1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11.65</v>
      </c>
      <c r="H42" s="97">
        <f t="shared" si="0"/>
        <v>23.3</v>
      </c>
      <c r="J42" s="3"/>
    </row>
    <row r="43" spans="1:10" s="122" customFormat="1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2</v>
      </c>
      <c r="G44" s="91">
        <v>110.53</v>
      </c>
      <c r="H44" s="97">
        <f t="shared" si="0"/>
        <v>221.06</v>
      </c>
      <c r="J44" s="3"/>
    </row>
    <row r="45" spans="1:10" s="4" customFormat="1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4</v>
      </c>
      <c r="G45" s="91">
        <v>175.05</v>
      </c>
      <c r="H45" s="97">
        <f t="shared" si="0"/>
        <v>700.2</v>
      </c>
      <c r="J45" s="3"/>
    </row>
    <row r="46" spans="1:10" s="4" customFormat="1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356.82</v>
      </c>
      <c r="H46" s="97">
        <f t="shared" si="0"/>
        <v>356.82</v>
      </c>
      <c r="J46" s="3"/>
    </row>
    <row r="47" spans="1:10" s="122" customFormat="1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7.6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22</v>
      </c>
      <c r="G48" s="91">
        <v>88.35</v>
      </c>
      <c r="H48" s="97">
        <f t="shared" si="0"/>
        <v>1943.6999999999998</v>
      </c>
      <c r="J48" s="3"/>
    </row>
    <row r="49" spans="1:10" s="4" customFormat="1" ht="27.6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555.84</v>
      </c>
      <c r="H49" s="97">
        <f t="shared" si="0"/>
        <v>555.84</v>
      </c>
      <c r="J49" s="3"/>
    </row>
    <row r="50" spans="1:10" s="4" customFormat="1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2</v>
      </c>
      <c r="G50" s="91">
        <v>104.91</v>
      </c>
      <c r="H50" s="97">
        <f t="shared" si="0"/>
        <v>209.82</v>
      </c>
      <c r="J50" s="3"/>
    </row>
    <row r="51" spans="1:10" s="114" customFormat="1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300</v>
      </c>
      <c r="G52" s="91">
        <v>5.15</v>
      </c>
      <c r="H52" s="97">
        <f t="shared" si="0"/>
        <v>1545</v>
      </c>
      <c r="J52" s="3"/>
    </row>
    <row r="53" spans="1:10" s="4" customFormat="1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400</v>
      </c>
      <c r="G53" s="91">
        <v>3.04</v>
      </c>
      <c r="H53" s="97">
        <f t="shared" si="0"/>
        <v>1216</v>
      </c>
      <c r="J53" s="3"/>
    </row>
    <row r="54" spans="1:10" s="4" customFormat="1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120</v>
      </c>
      <c r="G54" s="91">
        <v>2.13</v>
      </c>
      <c r="H54" s="97">
        <f>SUM(F54:F54)*G54</f>
        <v>255.6</v>
      </c>
      <c r="J54" s="3"/>
    </row>
    <row r="55" spans="1:10" s="114" customFormat="1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>
      <c r="A56" s="95" t="s">
        <v>25</v>
      </c>
      <c r="B56" s="96">
        <v>212031</v>
      </c>
      <c r="C56" s="95" t="s">
        <v>6</v>
      </c>
      <c r="D56" s="100" t="s">
        <v>137</v>
      </c>
      <c r="E56" s="99" t="s">
        <v>95</v>
      </c>
      <c r="F56" s="98">
        <v>6</v>
      </c>
      <c r="G56" s="91">
        <v>15</v>
      </c>
      <c r="H56" s="97">
        <f>SUM(F56:F56)*G56</f>
        <v>90</v>
      </c>
      <c r="J56" s="3"/>
    </row>
    <row r="57" spans="1:10" s="4" customFormat="1" ht="27.6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f>F44+F45+F46+F37</f>
        <v>9</v>
      </c>
      <c r="G57" s="91">
        <v>19.739999999999998</v>
      </c>
      <c r="H57" s="97">
        <f>SUM(F57:F57)*G57</f>
        <v>177.66</v>
      </c>
      <c r="J57" s="3"/>
    </row>
    <row r="58" spans="1:10" s="4" customFormat="1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14</v>
      </c>
      <c r="G58" s="91">
        <v>18.48</v>
      </c>
      <c r="H58" s="97">
        <f>SUM(F58:F58)*G58</f>
        <v>258.72000000000003</v>
      </c>
      <c r="J58" s="3"/>
    </row>
    <row r="59" spans="1:10" s="4" customFormat="1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34496.793850000009</v>
      </c>
      <c r="J59" s="3"/>
    </row>
    <row r="60" spans="1:10" s="4" customFormat="1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>
      <c r="A61" s="105">
        <v>4</v>
      </c>
      <c r="B61" s="106"/>
      <c r="C61" s="105"/>
      <c r="D61" s="104" t="s">
        <v>379</v>
      </c>
      <c r="E61" s="103"/>
      <c r="F61" s="102"/>
      <c r="G61" s="101"/>
      <c r="H61" s="90"/>
      <c r="J61" s="87"/>
    </row>
    <row r="62" spans="1:10" s="4" customFormat="1">
      <c r="A62" s="95" t="s">
        <v>22</v>
      </c>
      <c r="B62" s="96">
        <v>9537</v>
      </c>
      <c r="C62" s="95" t="s">
        <v>14</v>
      </c>
      <c r="D62" s="100" t="s">
        <v>380</v>
      </c>
      <c r="E62" s="99" t="s">
        <v>80</v>
      </c>
      <c r="F62" s="98">
        <v>400</v>
      </c>
      <c r="G62" s="91">
        <v>2.34</v>
      </c>
      <c r="H62" s="97">
        <f>SUM(F62:F62)*G62</f>
        <v>936</v>
      </c>
      <c r="J62" s="3"/>
    </row>
    <row r="63" spans="1:10" s="4" customFormat="1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SUM(H62)</f>
        <v>936</v>
      </c>
      <c r="J63" s="3"/>
    </row>
    <row r="64" spans="1:10" s="4" customFormat="1">
      <c r="A64" s="95"/>
      <c r="B64" s="96"/>
      <c r="C64" s="95"/>
      <c r="D64" s="100"/>
      <c r="E64" s="99"/>
      <c r="F64" s="98"/>
      <c r="G64" s="91"/>
      <c r="H64" s="97"/>
      <c r="J64" s="3"/>
    </row>
    <row r="65" spans="1:17" s="79" customFormat="1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39552.344349999999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49556.929554845046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7.6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7.6">
      <c r="A69" s="56"/>
      <c r="B69" s="55"/>
      <c r="C69" s="64" t="s">
        <v>14</v>
      </c>
      <c r="D69" s="63" t="s">
        <v>13</v>
      </c>
      <c r="E69" s="57">
        <v>42370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64" t="s">
        <v>12</v>
      </c>
      <c r="D70" s="63" t="s">
        <v>11</v>
      </c>
      <c r="E70" s="62">
        <v>42370</v>
      </c>
      <c r="F70" s="773" t="s">
        <v>10</v>
      </c>
      <c r="G70" s="774"/>
      <c r="H70" s="774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59" t="s">
        <v>6</v>
      </c>
      <c r="D71" s="58" t="s">
        <v>5</v>
      </c>
      <c r="E71" s="57">
        <v>42310</v>
      </c>
      <c r="F71" s="775" t="s">
        <v>7</v>
      </c>
      <c r="G71" s="776"/>
      <c r="H71" s="776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3"/>
      <c r="D72" s="54"/>
      <c r="E72" s="51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15"/>
      <c r="B73" s="22"/>
      <c r="C73" s="53"/>
      <c r="D73" s="52"/>
      <c r="E73" s="51"/>
      <c r="F73" s="41"/>
      <c r="G73" s="40"/>
      <c r="H73" s="34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 ht="15.6">
      <c r="A74" s="15"/>
      <c r="B74" s="50"/>
      <c r="D74" s="341" t="s">
        <v>4</v>
      </c>
      <c r="E74" s="341"/>
      <c r="F74" s="341"/>
      <c r="G74" s="341"/>
      <c r="H74" s="33"/>
      <c r="I74" s="32"/>
      <c r="J74" s="32"/>
      <c r="K74" s="32"/>
      <c r="L74" s="32"/>
    </row>
    <row r="75" spans="1:17" s="31" customFormat="1">
      <c r="A75" s="15"/>
      <c r="B75" s="50"/>
      <c r="D75" s="342" t="s">
        <v>475</v>
      </c>
      <c r="E75" s="343"/>
      <c r="F75" s="343"/>
      <c r="G75" s="344">
        <v>4.4999999999999998E-2</v>
      </c>
      <c r="H75" s="33"/>
      <c r="I75" s="32"/>
      <c r="J75" s="32"/>
      <c r="K75" s="32"/>
      <c r="L75" s="32"/>
    </row>
    <row r="76" spans="1:17" s="31" customFormat="1">
      <c r="A76" s="15"/>
      <c r="B76" s="50"/>
      <c r="D76" s="342" t="s">
        <v>476</v>
      </c>
      <c r="E76" s="343"/>
      <c r="F76" s="343"/>
      <c r="G76" s="344">
        <v>5.0000000000000001E-3</v>
      </c>
      <c r="H76" s="33"/>
      <c r="I76" s="32"/>
      <c r="J76" s="32"/>
      <c r="K76" s="32"/>
      <c r="L76" s="32"/>
    </row>
    <row r="77" spans="1:17" s="31" customFormat="1">
      <c r="A77" s="15"/>
      <c r="B77" s="50"/>
      <c r="D77" s="342" t="s">
        <v>477</v>
      </c>
      <c r="E77" s="343"/>
      <c r="F77" s="343"/>
      <c r="G77" s="344">
        <v>1.4E-2</v>
      </c>
      <c r="H77" s="33"/>
      <c r="I77" s="32"/>
      <c r="J77" s="32"/>
      <c r="K77" s="32"/>
      <c r="L77" s="32"/>
    </row>
    <row r="78" spans="1:17" s="31" customFormat="1">
      <c r="A78" s="15"/>
      <c r="B78" s="50"/>
      <c r="D78" s="342" t="s">
        <v>478</v>
      </c>
      <c r="E78" s="343"/>
      <c r="F78" s="343"/>
      <c r="G78" s="344">
        <v>1.17E-2</v>
      </c>
      <c r="H78" s="33"/>
      <c r="I78" s="32"/>
      <c r="J78" s="32"/>
      <c r="K78" s="32"/>
      <c r="L78" s="32"/>
    </row>
    <row r="79" spans="1:17" s="31" customFormat="1">
      <c r="A79" s="15"/>
      <c r="B79" s="50"/>
      <c r="D79" s="342" t="s">
        <v>479</v>
      </c>
      <c r="E79" s="343"/>
      <c r="F79" s="343"/>
      <c r="G79" s="344">
        <v>0.04</v>
      </c>
      <c r="H79" s="33"/>
      <c r="I79" s="32"/>
      <c r="J79" s="32"/>
      <c r="K79" s="32"/>
      <c r="L79" s="32"/>
    </row>
    <row r="80" spans="1:17" s="31" customFormat="1">
      <c r="A80" s="15"/>
      <c r="B80" s="50"/>
      <c r="D80" s="766" t="s">
        <v>480</v>
      </c>
      <c r="E80" s="767"/>
      <c r="F80" s="767"/>
      <c r="G80" s="344">
        <v>3.6499999999999998E-2</v>
      </c>
      <c r="H80" s="33"/>
      <c r="I80" s="32"/>
      <c r="J80" s="32"/>
      <c r="K80" s="32"/>
      <c r="L80" s="32"/>
    </row>
    <row r="81" spans="1:16" s="31" customFormat="1">
      <c r="A81" s="15"/>
      <c r="B81" s="50"/>
      <c r="D81" s="766" t="s">
        <v>481</v>
      </c>
      <c r="E81" s="767"/>
      <c r="F81" s="767"/>
      <c r="G81" s="344">
        <v>2.5000000000000001E-2</v>
      </c>
      <c r="H81" s="33"/>
      <c r="I81" s="32"/>
      <c r="J81" s="32"/>
      <c r="K81" s="32"/>
      <c r="L81" s="32"/>
    </row>
    <row r="82" spans="1:16" s="31" customFormat="1">
      <c r="A82" s="15"/>
      <c r="B82" s="50"/>
      <c r="D82" s="768" t="s">
        <v>3</v>
      </c>
      <c r="E82" s="768"/>
      <c r="F82" s="768"/>
      <c r="G82" s="344">
        <v>4.4999999999999998E-2</v>
      </c>
      <c r="H82" s="33"/>
      <c r="I82" s="32"/>
      <c r="J82" s="32"/>
      <c r="K82" s="32"/>
      <c r="L82" s="32"/>
    </row>
    <row r="83" spans="1:16" s="31" customFormat="1">
      <c r="A83" s="15"/>
      <c r="B83" s="50"/>
      <c r="C83" s="49"/>
      <c r="D83" s="285"/>
      <c r="E83" s="285"/>
      <c r="F83" s="285"/>
      <c r="G83" s="289"/>
      <c r="H83" s="33"/>
      <c r="I83" s="32"/>
      <c r="J83" s="32"/>
      <c r="K83" s="32"/>
      <c r="L83" s="32"/>
    </row>
    <row r="84" spans="1:16" s="31" customFormat="1" ht="15.6">
      <c r="A84" s="15"/>
      <c r="B84" s="50"/>
      <c r="C84" s="49"/>
      <c r="D84" s="769" t="s">
        <v>2</v>
      </c>
      <c r="E84" s="769"/>
      <c r="F84" s="769"/>
      <c r="G84" s="345">
        <v>0.251</v>
      </c>
      <c r="H84" s="33"/>
      <c r="I84" s="32"/>
      <c r="J84" s="32"/>
      <c r="K84" s="32"/>
      <c r="L84" s="32"/>
    </row>
    <row r="85" spans="1:16" s="31" customFormat="1" ht="15.6">
      <c r="A85" s="15"/>
      <c r="B85" s="47"/>
      <c r="C85" s="46"/>
      <c r="D85" s="770" t="s">
        <v>1</v>
      </c>
      <c r="E85" s="770"/>
      <c r="F85" s="770"/>
      <c r="G85" s="346">
        <f>((1+G75+G76+G77)*(1+G78)*(1+G79))/(1-G80-G81-G82)-1</f>
        <v>0.25294544152210396</v>
      </c>
      <c r="H85" s="33"/>
      <c r="I85" s="32"/>
      <c r="J85" s="32"/>
      <c r="K85" s="32"/>
      <c r="L85" s="32"/>
    </row>
    <row r="86" spans="1:16" s="31" customFormat="1" ht="15.6">
      <c r="A86" s="48"/>
      <c r="B86" s="47"/>
      <c r="C86" s="46"/>
      <c r="D86" s="771"/>
      <c r="E86" s="771"/>
      <c r="F86" s="347"/>
      <c r="G86" s="347"/>
      <c r="H86" s="348"/>
      <c r="I86" s="32"/>
      <c r="J86" s="32"/>
      <c r="K86" s="32"/>
      <c r="L86" s="32"/>
    </row>
    <row r="87" spans="1:16" s="31" customFormat="1" ht="15.6">
      <c r="A87" s="48"/>
      <c r="B87" s="47"/>
      <c r="C87" s="46"/>
      <c r="D87" s="45"/>
      <c r="E87" s="45"/>
      <c r="F87" s="347"/>
      <c r="G87" s="347"/>
      <c r="H87" s="348"/>
      <c r="I87" s="32"/>
      <c r="J87" s="32"/>
      <c r="K87" s="32"/>
      <c r="L87" s="32"/>
    </row>
    <row r="88" spans="1:16" s="31" customFormat="1" ht="15.6">
      <c r="A88" s="15"/>
      <c r="B88" s="44"/>
      <c r="C88" s="43"/>
      <c r="D88" s="42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6">
      <c r="A89" s="15"/>
      <c r="B89" s="757"/>
      <c r="C89" s="758"/>
      <c r="D89" s="759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6">
      <c r="A90" s="15"/>
      <c r="B90" s="760"/>
      <c r="C90" s="761"/>
      <c r="D90" s="762"/>
      <c r="E90" s="35"/>
      <c r="F90" s="347"/>
      <c r="G90" s="348"/>
      <c r="H90" s="33"/>
      <c r="I90" s="32"/>
      <c r="J90" s="32"/>
      <c r="K90" s="32"/>
      <c r="L90" s="32"/>
    </row>
    <row r="91" spans="1:16" s="31" customFormat="1" ht="15.6">
      <c r="A91" s="15"/>
      <c r="B91" s="760"/>
      <c r="C91" s="761"/>
      <c r="D91" s="762"/>
      <c r="E91" s="39"/>
      <c r="F91" s="347"/>
      <c r="G91" s="348"/>
      <c r="H91" s="33"/>
      <c r="I91" s="32"/>
      <c r="J91" s="32"/>
      <c r="K91" s="32"/>
      <c r="L91" s="32"/>
    </row>
    <row r="92" spans="1:16" s="31" customFormat="1">
      <c r="A92" s="15"/>
      <c r="B92" s="44"/>
      <c r="C92" s="43"/>
      <c r="D92" s="42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>
      <c r="A93" s="15"/>
      <c r="B93" s="757" t="s">
        <v>0</v>
      </c>
      <c r="C93" s="758"/>
      <c r="D93" s="759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60"/>
      <c r="C94" s="761"/>
      <c r="D94" s="762"/>
      <c r="E94" s="35"/>
      <c r="F94" s="3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60"/>
      <c r="C95" s="761"/>
      <c r="D95" s="762"/>
      <c r="E95" s="39"/>
      <c r="F95" s="38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60"/>
      <c r="C96" s="761"/>
      <c r="D96" s="762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60"/>
      <c r="C97" s="761"/>
      <c r="D97" s="762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60"/>
      <c r="C98" s="761"/>
      <c r="D98" s="762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15"/>
      <c r="B99" s="763"/>
      <c r="C99" s="764"/>
      <c r="D99" s="765"/>
      <c r="E99" s="35"/>
      <c r="F99" s="35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23" customFormat="1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8:H8"/>
    <mergeCell ref="F70:H70"/>
    <mergeCell ref="F71:H71"/>
    <mergeCell ref="D80:F80"/>
    <mergeCell ref="D81:F81"/>
    <mergeCell ref="D82:F82"/>
    <mergeCell ref="D84:F84"/>
    <mergeCell ref="D85:F85"/>
    <mergeCell ref="D86:E86"/>
    <mergeCell ref="B89:D91"/>
  </mergeCells>
  <conditionalFormatting sqref="F88:G91">
    <cfRule type="expression" dxfId="42" priority="7" stopIfTrue="1">
      <formula>$D$5&lt;&gt;0</formula>
    </cfRule>
  </conditionalFormatting>
  <conditionalFormatting sqref="F86:H87">
    <cfRule type="expression" dxfId="41" priority="6" stopIfTrue="1">
      <formula>$D$6&lt;&gt;0</formula>
    </cfRule>
  </conditionalFormatting>
  <conditionalFormatting sqref="D85:G85">
    <cfRule type="expression" dxfId="40" priority="1" stopIfTrue="1">
      <formula>$D$5&lt;&gt;0</formula>
    </cfRule>
  </conditionalFormatting>
  <conditionalFormatting sqref="G82">
    <cfRule type="expression" dxfId="39" priority="2" stopIfTrue="1">
      <formula>$D$5&lt;&gt;0</formula>
    </cfRule>
  </conditionalFormatting>
  <conditionalFormatting sqref="D82:F82">
    <cfRule type="expression" dxfId="38" priority="3" stopIfTrue="1">
      <formula>$D$5&lt;&gt;0</formula>
    </cfRule>
  </conditionalFormatting>
  <conditionalFormatting sqref="D84:G84">
    <cfRule type="expression" dxfId="37" priority="4" stopIfTrue="1">
      <formula>$D$5&lt;&gt;0</formula>
    </cfRule>
  </conditionalFormatting>
  <conditionalFormatting sqref="G75:G79">
    <cfRule type="cellIs" dxfId="36" priority="5" stopIfTrue="1" operator="between">
      <formula>$D75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2:B5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209"/>
  <sheetViews>
    <sheetView topLeftCell="A40"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8.5546875" style="8" customWidth="1"/>
    <col min="4" max="4" width="68.44140625" style="9" customWidth="1"/>
    <col min="5" max="5" width="8.88671875" style="8" customWidth="1"/>
    <col min="6" max="6" width="7.88671875" style="7" customWidth="1"/>
    <col min="7" max="7" width="9" style="6" customWidth="1"/>
    <col min="8" max="8" width="12.33203125" style="5" customWidth="1"/>
    <col min="9" max="9" width="9.109375" style="4"/>
    <col min="10" max="10" width="9.109375" style="3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8.5546875" style="1" customWidth="1"/>
    <col min="260" max="260" width="68.44140625" style="1" customWidth="1"/>
    <col min="261" max="261" width="8.88671875" style="1" customWidth="1"/>
    <col min="262" max="262" width="7.88671875" style="1" customWidth="1"/>
    <col min="263" max="263" width="9" style="1" customWidth="1"/>
    <col min="264" max="264" width="12.33203125" style="1" customWidth="1"/>
    <col min="265" max="266" width="9.109375" style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8.5546875" style="1" customWidth="1"/>
    <col min="516" max="516" width="68.44140625" style="1" customWidth="1"/>
    <col min="517" max="517" width="8.88671875" style="1" customWidth="1"/>
    <col min="518" max="518" width="7.88671875" style="1" customWidth="1"/>
    <col min="519" max="519" width="9" style="1" customWidth="1"/>
    <col min="520" max="520" width="12.33203125" style="1" customWidth="1"/>
    <col min="521" max="522" width="9.109375" style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8.5546875" style="1" customWidth="1"/>
    <col min="772" max="772" width="68.44140625" style="1" customWidth="1"/>
    <col min="773" max="773" width="8.88671875" style="1" customWidth="1"/>
    <col min="774" max="774" width="7.88671875" style="1" customWidth="1"/>
    <col min="775" max="775" width="9" style="1" customWidth="1"/>
    <col min="776" max="776" width="12.33203125" style="1" customWidth="1"/>
    <col min="777" max="778" width="9.109375" style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8.5546875" style="1" customWidth="1"/>
    <col min="1028" max="1028" width="68.44140625" style="1" customWidth="1"/>
    <col min="1029" max="1029" width="8.88671875" style="1" customWidth="1"/>
    <col min="1030" max="1030" width="7.88671875" style="1" customWidth="1"/>
    <col min="1031" max="1031" width="9" style="1" customWidth="1"/>
    <col min="1032" max="1032" width="12.33203125" style="1" customWidth="1"/>
    <col min="1033" max="1034" width="9.109375" style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8.5546875" style="1" customWidth="1"/>
    <col min="1284" max="1284" width="68.44140625" style="1" customWidth="1"/>
    <col min="1285" max="1285" width="8.88671875" style="1" customWidth="1"/>
    <col min="1286" max="1286" width="7.88671875" style="1" customWidth="1"/>
    <col min="1287" max="1287" width="9" style="1" customWidth="1"/>
    <col min="1288" max="1288" width="12.33203125" style="1" customWidth="1"/>
    <col min="1289" max="1290" width="9.109375" style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8.5546875" style="1" customWidth="1"/>
    <col min="1540" max="1540" width="68.44140625" style="1" customWidth="1"/>
    <col min="1541" max="1541" width="8.88671875" style="1" customWidth="1"/>
    <col min="1542" max="1542" width="7.88671875" style="1" customWidth="1"/>
    <col min="1543" max="1543" width="9" style="1" customWidth="1"/>
    <col min="1544" max="1544" width="12.33203125" style="1" customWidth="1"/>
    <col min="1545" max="1546" width="9.109375" style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8.5546875" style="1" customWidth="1"/>
    <col min="1796" max="1796" width="68.44140625" style="1" customWidth="1"/>
    <col min="1797" max="1797" width="8.88671875" style="1" customWidth="1"/>
    <col min="1798" max="1798" width="7.88671875" style="1" customWidth="1"/>
    <col min="1799" max="1799" width="9" style="1" customWidth="1"/>
    <col min="1800" max="1800" width="12.33203125" style="1" customWidth="1"/>
    <col min="1801" max="1802" width="9.109375" style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8.5546875" style="1" customWidth="1"/>
    <col min="2052" max="2052" width="68.44140625" style="1" customWidth="1"/>
    <col min="2053" max="2053" width="8.88671875" style="1" customWidth="1"/>
    <col min="2054" max="2054" width="7.88671875" style="1" customWidth="1"/>
    <col min="2055" max="2055" width="9" style="1" customWidth="1"/>
    <col min="2056" max="2056" width="12.33203125" style="1" customWidth="1"/>
    <col min="2057" max="2058" width="9.109375" style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8.5546875" style="1" customWidth="1"/>
    <col min="2308" max="2308" width="68.44140625" style="1" customWidth="1"/>
    <col min="2309" max="2309" width="8.88671875" style="1" customWidth="1"/>
    <col min="2310" max="2310" width="7.88671875" style="1" customWidth="1"/>
    <col min="2311" max="2311" width="9" style="1" customWidth="1"/>
    <col min="2312" max="2312" width="12.33203125" style="1" customWidth="1"/>
    <col min="2313" max="2314" width="9.109375" style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8.5546875" style="1" customWidth="1"/>
    <col min="2564" max="2564" width="68.44140625" style="1" customWidth="1"/>
    <col min="2565" max="2565" width="8.88671875" style="1" customWidth="1"/>
    <col min="2566" max="2566" width="7.88671875" style="1" customWidth="1"/>
    <col min="2567" max="2567" width="9" style="1" customWidth="1"/>
    <col min="2568" max="2568" width="12.33203125" style="1" customWidth="1"/>
    <col min="2569" max="2570" width="9.109375" style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8.5546875" style="1" customWidth="1"/>
    <col min="2820" max="2820" width="68.44140625" style="1" customWidth="1"/>
    <col min="2821" max="2821" width="8.88671875" style="1" customWidth="1"/>
    <col min="2822" max="2822" width="7.88671875" style="1" customWidth="1"/>
    <col min="2823" max="2823" width="9" style="1" customWidth="1"/>
    <col min="2824" max="2824" width="12.33203125" style="1" customWidth="1"/>
    <col min="2825" max="2826" width="9.109375" style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8.5546875" style="1" customWidth="1"/>
    <col min="3076" max="3076" width="68.44140625" style="1" customWidth="1"/>
    <col min="3077" max="3077" width="8.88671875" style="1" customWidth="1"/>
    <col min="3078" max="3078" width="7.88671875" style="1" customWidth="1"/>
    <col min="3079" max="3079" width="9" style="1" customWidth="1"/>
    <col min="3080" max="3080" width="12.33203125" style="1" customWidth="1"/>
    <col min="3081" max="3082" width="9.109375" style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8.5546875" style="1" customWidth="1"/>
    <col min="3332" max="3332" width="68.44140625" style="1" customWidth="1"/>
    <col min="3333" max="3333" width="8.88671875" style="1" customWidth="1"/>
    <col min="3334" max="3334" width="7.88671875" style="1" customWidth="1"/>
    <col min="3335" max="3335" width="9" style="1" customWidth="1"/>
    <col min="3336" max="3336" width="12.33203125" style="1" customWidth="1"/>
    <col min="3337" max="3338" width="9.109375" style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8.5546875" style="1" customWidth="1"/>
    <col min="3588" max="3588" width="68.44140625" style="1" customWidth="1"/>
    <col min="3589" max="3589" width="8.88671875" style="1" customWidth="1"/>
    <col min="3590" max="3590" width="7.88671875" style="1" customWidth="1"/>
    <col min="3591" max="3591" width="9" style="1" customWidth="1"/>
    <col min="3592" max="3592" width="12.33203125" style="1" customWidth="1"/>
    <col min="3593" max="3594" width="9.109375" style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8.5546875" style="1" customWidth="1"/>
    <col min="3844" max="3844" width="68.44140625" style="1" customWidth="1"/>
    <col min="3845" max="3845" width="8.88671875" style="1" customWidth="1"/>
    <col min="3846" max="3846" width="7.88671875" style="1" customWidth="1"/>
    <col min="3847" max="3847" width="9" style="1" customWidth="1"/>
    <col min="3848" max="3848" width="12.33203125" style="1" customWidth="1"/>
    <col min="3849" max="3850" width="9.109375" style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8.5546875" style="1" customWidth="1"/>
    <col min="4100" max="4100" width="68.44140625" style="1" customWidth="1"/>
    <col min="4101" max="4101" width="8.88671875" style="1" customWidth="1"/>
    <col min="4102" max="4102" width="7.88671875" style="1" customWidth="1"/>
    <col min="4103" max="4103" width="9" style="1" customWidth="1"/>
    <col min="4104" max="4104" width="12.33203125" style="1" customWidth="1"/>
    <col min="4105" max="4106" width="9.109375" style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8.5546875" style="1" customWidth="1"/>
    <col min="4356" max="4356" width="68.44140625" style="1" customWidth="1"/>
    <col min="4357" max="4357" width="8.88671875" style="1" customWidth="1"/>
    <col min="4358" max="4358" width="7.88671875" style="1" customWidth="1"/>
    <col min="4359" max="4359" width="9" style="1" customWidth="1"/>
    <col min="4360" max="4360" width="12.33203125" style="1" customWidth="1"/>
    <col min="4361" max="4362" width="9.109375" style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8.5546875" style="1" customWidth="1"/>
    <col min="4612" max="4612" width="68.44140625" style="1" customWidth="1"/>
    <col min="4613" max="4613" width="8.88671875" style="1" customWidth="1"/>
    <col min="4614" max="4614" width="7.88671875" style="1" customWidth="1"/>
    <col min="4615" max="4615" width="9" style="1" customWidth="1"/>
    <col min="4616" max="4616" width="12.33203125" style="1" customWidth="1"/>
    <col min="4617" max="4618" width="9.109375" style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8.5546875" style="1" customWidth="1"/>
    <col min="4868" max="4868" width="68.44140625" style="1" customWidth="1"/>
    <col min="4869" max="4869" width="8.88671875" style="1" customWidth="1"/>
    <col min="4870" max="4870" width="7.88671875" style="1" customWidth="1"/>
    <col min="4871" max="4871" width="9" style="1" customWidth="1"/>
    <col min="4872" max="4872" width="12.33203125" style="1" customWidth="1"/>
    <col min="4873" max="4874" width="9.109375" style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8.5546875" style="1" customWidth="1"/>
    <col min="5124" max="5124" width="68.44140625" style="1" customWidth="1"/>
    <col min="5125" max="5125" width="8.88671875" style="1" customWidth="1"/>
    <col min="5126" max="5126" width="7.88671875" style="1" customWidth="1"/>
    <col min="5127" max="5127" width="9" style="1" customWidth="1"/>
    <col min="5128" max="5128" width="12.33203125" style="1" customWidth="1"/>
    <col min="5129" max="5130" width="9.109375" style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8.5546875" style="1" customWidth="1"/>
    <col min="5380" max="5380" width="68.44140625" style="1" customWidth="1"/>
    <col min="5381" max="5381" width="8.88671875" style="1" customWidth="1"/>
    <col min="5382" max="5382" width="7.88671875" style="1" customWidth="1"/>
    <col min="5383" max="5383" width="9" style="1" customWidth="1"/>
    <col min="5384" max="5384" width="12.33203125" style="1" customWidth="1"/>
    <col min="5385" max="5386" width="9.109375" style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8.5546875" style="1" customWidth="1"/>
    <col min="5636" max="5636" width="68.44140625" style="1" customWidth="1"/>
    <col min="5637" max="5637" width="8.88671875" style="1" customWidth="1"/>
    <col min="5638" max="5638" width="7.88671875" style="1" customWidth="1"/>
    <col min="5639" max="5639" width="9" style="1" customWidth="1"/>
    <col min="5640" max="5640" width="12.33203125" style="1" customWidth="1"/>
    <col min="5641" max="5642" width="9.109375" style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8.5546875" style="1" customWidth="1"/>
    <col min="5892" max="5892" width="68.44140625" style="1" customWidth="1"/>
    <col min="5893" max="5893" width="8.88671875" style="1" customWidth="1"/>
    <col min="5894" max="5894" width="7.88671875" style="1" customWidth="1"/>
    <col min="5895" max="5895" width="9" style="1" customWidth="1"/>
    <col min="5896" max="5896" width="12.33203125" style="1" customWidth="1"/>
    <col min="5897" max="5898" width="9.109375" style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8.5546875" style="1" customWidth="1"/>
    <col min="6148" max="6148" width="68.44140625" style="1" customWidth="1"/>
    <col min="6149" max="6149" width="8.88671875" style="1" customWidth="1"/>
    <col min="6150" max="6150" width="7.88671875" style="1" customWidth="1"/>
    <col min="6151" max="6151" width="9" style="1" customWidth="1"/>
    <col min="6152" max="6152" width="12.33203125" style="1" customWidth="1"/>
    <col min="6153" max="6154" width="9.109375" style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8.5546875" style="1" customWidth="1"/>
    <col min="6404" max="6404" width="68.44140625" style="1" customWidth="1"/>
    <col min="6405" max="6405" width="8.88671875" style="1" customWidth="1"/>
    <col min="6406" max="6406" width="7.88671875" style="1" customWidth="1"/>
    <col min="6407" max="6407" width="9" style="1" customWidth="1"/>
    <col min="6408" max="6408" width="12.33203125" style="1" customWidth="1"/>
    <col min="6409" max="6410" width="9.109375" style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8.5546875" style="1" customWidth="1"/>
    <col min="6660" max="6660" width="68.44140625" style="1" customWidth="1"/>
    <col min="6661" max="6661" width="8.88671875" style="1" customWidth="1"/>
    <col min="6662" max="6662" width="7.88671875" style="1" customWidth="1"/>
    <col min="6663" max="6663" width="9" style="1" customWidth="1"/>
    <col min="6664" max="6664" width="12.33203125" style="1" customWidth="1"/>
    <col min="6665" max="6666" width="9.109375" style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8.5546875" style="1" customWidth="1"/>
    <col min="6916" max="6916" width="68.44140625" style="1" customWidth="1"/>
    <col min="6917" max="6917" width="8.88671875" style="1" customWidth="1"/>
    <col min="6918" max="6918" width="7.88671875" style="1" customWidth="1"/>
    <col min="6919" max="6919" width="9" style="1" customWidth="1"/>
    <col min="6920" max="6920" width="12.33203125" style="1" customWidth="1"/>
    <col min="6921" max="6922" width="9.109375" style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8.5546875" style="1" customWidth="1"/>
    <col min="7172" max="7172" width="68.44140625" style="1" customWidth="1"/>
    <col min="7173" max="7173" width="8.88671875" style="1" customWidth="1"/>
    <col min="7174" max="7174" width="7.88671875" style="1" customWidth="1"/>
    <col min="7175" max="7175" width="9" style="1" customWidth="1"/>
    <col min="7176" max="7176" width="12.33203125" style="1" customWidth="1"/>
    <col min="7177" max="7178" width="9.109375" style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8.5546875" style="1" customWidth="1"/>
    <col min="7428" max="7428" width="68.44140625" style="1" customWidth="1"/>
    <col min="7429" max="7429" width="8.88671875" style="1" customWidth="1"/>
    <col min="7430" max="7430" width="7.88671875" style="1" customWidth="1"/>
    <col min="7431" max="7431" width="9" style="1" customWidth="1"/>
    <col min="7432" max="7432" width="12.33203125" style="1" customWidth="1"/>
    <col min="7433" max="7434" width="9.109375" style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8.5546875" style="1" customWidth="1"/>
    <col min="7684" max="7684" width="68.44140625" style="1" customWidth="1"/>
    <col min="7685" max="7685" width="8.88671875" style="1" customWidth="1"/>
    <col min="7686" max="7686" width="7.88671875" style="1" customWidth="1"/>
    <col min="7687" max="7687" width="9" style="1" customWidth="1"/>
    <col min="7688" max="7688" width="12.33203125" style="1" customWidth="1"/>
    <col min="7689" max="7690" width="9.109375" style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8.5546875" style="1" customWidth="1"/>
    <col min="7940" max="7940" width="68.44140625" style="1" customWidth="1"/>
    <col min="7941" max="7941" width="8.88671875" style="1" customWidth="1"/>
    <col min="7942" max="7942" width="7.88671875" style="1" customWidth="1"/>
    <col min="7943" max="7943" width="9" style="1" customWidth="1"/>
    <col min="7944" max="7944" width="12.33203125" style="1" customWidth="1"/>
    <col min="7945" max="7946" width="9.109375" style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8.5546875" style="1" customWidth="1"/>
    <col min="8196" max="8196" width="68.44140625" style="1" customWidth="1"/>
    <col min="8197" max="8197" width="8.88671875" style="1" customWidth="1"/>
    <col min="8198" max="8198" width="7.88671875" style="1" customWidth="1"/>
    <col min="8199" max="8199" width="9" style="1" customWidth="1"/>
    <col min="8200" max="8200" width="12.33203125" style="1" customWidth="1"/>
    <col min="8201" max="8202" width="9.109375" style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8.5546875" style="1" customWidth="1"/>
    <col min="8452" max="8452" width="68.44140625" style="1" customWidth="1"/>
    <col min="8453" max="8453" width="8.88671875" style="1" customWidth="1"/>
    <col min="8454" max="8454" width="7.88671875" style="1" customWidth="1"/>
    <col min="8455" max="8455" width="9" style="1" customWidth="1"/>
    <col min="8456" max="8456" width="12.33203125" style="1" customWidth="1"/>
    <col min="8457" max="8458" width="9.109375" style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8.5546875" style="1" customWidth="1"/>
    <col min="8708" max="8708" width="68.44140625" style="1" customWidth="1"/>
    <col min="8709" max="8709" width="8.88671875" style="1" customWidth="1"/>
    <col min="8710" max="8710" width="7.88671875" style="1" customWidth="1"/>
    <col min="8711" max="8711" width="9" style="1" customWidth="1"/>
    <col min="8712" max="8712" width="12.33203125" style="1" customWidth="1"/>
    <col min="8713" max="8714" width="9.109375" style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8.5546875" style="1" customWidth="1"/>
    <col min="8964" max="8964" width="68.44140625" style="1" customWidth="1"/>
    <col min="8965" max="8965" width="8.88671875" style="1" customWidth="1"/>
    <col min="8966" max="8966" width="7.88671875" style="1" customWidth="1"/>
    <col min="8967" max="8967" width="9" style="1" customWidth="1"/>
    <col min="8968" max="8968" width="12.33203125" style="1" customWidth="1"/>
    <col min="8969" max="8970" width="9.109375" style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8.5546875" style="1" customWidth="1"/>
    <col min="9220" max="9220" width="68.44140625" style="1" customWidth="1"/>
    <col min="9221" max="9221" width="8.88671875" style="1" customWidth="1"/>
    <col min="9222" max="9222" width="7.88671875" style="1" customWidth="1"/>
    <col min="9223" max="9223" width="9" style="1" customWidth="1"/>
    <col min="9224" max="9224" width="12.33203125" style="1" customWidth="1"/>
    <col min="9225" max="9226" width="9.109375" style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8.5546875" style="1" customWidth="1"/>
    <col min="9476" max="9476" width="68.44140625" style="1" customWidth="1"/>
    <col min="9477" max="9477" width="8.88671875" style="1" customWidth="1"/>
    <col min="9478" max="9478" width="7.88671875" style="1" customWidth="1"/>
    <col min="9479" max="9479" width="9" style="1" customWidth="1"/>
    <col min="9480" max="9480" width="12.33203125" style="1" customWidth="1"/>
    <col min="9481" max="9482" width="9.109375" style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8.5546875" style="1" customWidth="1"/>
    <col min="9732" max="9732" width="68.44140625" style="1" customWidth="1"/>
    <col min="9733" max="9733" width="8.88671875" style="1" customWidth="1"/>
    <col min="9734" max="9734" width="7.88671875" style="1" customWidth="1"/>
    <col min="9735" max="9735" width="9" style="1" customWidth="1"/>
    <col min="9736" max="9736" width="12.33203125" style="1" customWidth="1"/>
    <col min="9737" max="9738" width="9.109375" style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8.5546875" style="1" customWidth="1"/>
    <col min="9988" max="9988" width="68.44140625" style="1" customWidth="1"/>
    <col min="9989" max="9989" width="8.88671875" style="1" customWidth="1"/>
    <col min="9990" max="9990" width="7.88671875" style="1" customWidth="1"/>
    <col min="9991" max="9991" width="9" style="1" customWidth="1"/>
    <col min="9992" max="9992" width="12.33203125" style="1" customWidth="1"/>
    <col min="9993" max="9994" width="9.109375" style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8.5546875" style="1" customWidth="1"/>
    <col min="10244" max="10244" width="68.44140625" style="1" customWidth="1"/>
    <col min="10245" max="10245" width="8.88671875" style="1" customWidth="1"/>
    <col min="10246" max="10246" width="7.88671875" style="1" customWidth="1"/>
    <col min="10247" max="10247" width="9" style="1" customWidth="1"/>
    <col min="10248" max="10248" width="12.33203125" style="1" customWidth="1"/>
    <col min="10249" max="10250" width="9.109375" style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8.5546875" style="1" customWidth="1"/>
    <col min="10500" max="10500" width="68.44140625" style="1" customWidth="1"/>
    <col min="10501" max="10501" width="8.88671875" style="1" customWidth="1"/>
    <col min="10502" max="10502" width="7.88671875" style="1" customWidth="1"/>
    <col min="10503" max="10503" width="9" style="1" customWidth="1"/>
    <col min="10504" max="10504" width="12.33203125" style="1" customWidth="1"/>
    <col min="10505" max="10506" width="9.109375" style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8.5546875" style="1" customWidth="1"/>
    <col min="10756" max="10756" width="68.44140625" style="1" customWidth="1"/>
    <col min="10757" max="10757" width="8.88671875" style="1" customWidth="1"/>
    <col min="10758" max="10758" width="7.88671875" style="1" customWidth="1"/>
    <col min="10759" max="10759" width="9" style="1" customWidth="1"/>
    <col min="10760" max="10760" width="12.33203125" style="1" customWidth="1"/>
    <col min="10761" max="10762" width="9.109375" style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8.5546875" style="1" customWidth="1"/>
    <col min="11012" max="11012" width="68.44140625" style="1" customWidth="1"/>
    <col min="11013" max="11013" width="8.88671875" style="1" customWidth="1"/>
    <col min="11014" max="11014" width="7.88671875" style="1" customWidth="1"/>
    <col min="11015" max="11015" width="9" style="1" customWidth="1"/>
    <col min="11016" max="11016" width="12.33203125" style="1" customWidth="1"/>
    <col min="11017" max="11018" width="9.109375" style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8.5546875" style="1" customWidth="1"/>
    <col min="11268" max="11268" width="68.44140625" style="1" customWidth="1"/>
    <col min="11269" max="11269" width="8.88671875" style="1" customWidth="1"/>
    <col min="11270" max="11270" width="7.88671875" style="1" customWidth="1"/>
    <col min="11271" max="11271" width="9" style="1" customWidth="1"/>
    <col min="11272" max="11272" width="12.33203125" style="1" customWidth="1"/>
    <col min="11273" max="11274" width="9.109375" style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8.5546875" style="1" customWidth="1"/>
    <col min="11524" max="11524" width="68.44140625" style="1" customWidth="1"/>
    <col min="11525" max="11525" width="8.88671875" style="1" customWidth="1"/>
    <col min="11526" max="11526" width="7.88671875" style="1" customWidth="1"/>
    <col min="11527" max="11527" width="9" style="1" customWidth="1"/>
    <col min="11528" max="11528" width="12.33203125" style="1" customWidth="1"/>
    <col min="11529" max="11530" width="9.109375" style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8.5546875" style="1" customWidth="1"/>
    <col min="11780" max="11780" width="68.44140625" style="1" customWidth="1"/>
    <col min="11781" max="11781" width="8.88671875" style="1" customWidth="1"/>
    <col min="11782" max="11782" width="7.88671875" style="1" customWidth="1"/>
    <col min="11783" max="11783" width="9" style="1" customWidth="1"/>
    <col min="11784" max="11784" width="12.33203125" style="1" customWidth="1"/>
    <col min="11785" max="11786" width="9.109375" style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8.5546875" style="1" customWidth="1"/>
    <col min="12036" max="12036" width="68.44140625" style="1" customWidth="1"/>
    <col min="12037" max="12037" width="8.88671875" style="1" customWidth="1"/>
    <col min="12038" max="12038" width="7.88671875" style="1" customWidth="1"/>
    <col min="12039" max="12039" width="9" style="1" customWidth="1"/>
    <col min="12040" max="12040" width="12.33203125" style="1" customWidth="1"/>
    <col min="12041" max="12042" width="9.109375" style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8.5546875" style="1" customWidth="1"/>
    <col min="12292" max="12292" width="68.44140625" style="1" customWidth="1"/>
    <col min="12293" max="12293" width="8.88671875" style="1" customWidth="1"/>
    <col min="12294" max="12294" width="7.88671875" style="1" customWidth="1"/>
    <col min="12295" max="12295" width="9" style="1" customWidth="1"/>
    <col min="12296" max="12296" width="12.33203125" style="1" customWidth="1"/>
    <col min="12297" max="12298" width="9.109375" style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8.5546875" style="1" customWidth="1"/>
    <col min="12548" max="12548" width="68.44140625" style="1" customWidth="1"/>
    <col min="12549" max="12549" width="8.88671875" style="1" customWidth="1"/>
    <col min="12550" max="12550" width="7.88671875" style="1" customWidth="1"/>
    <col min="12551" max="12551" width="9" style="1" customWidth="1"/>
    <col min="12552" max="12552" width="12.33203125" style="1" customWidth="1"/>
    <col min="12553" max="12554" width="9.109375" style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8.5546875" style="1" customWidth="1"/>
    <col min="12804" max="12804" width="68.44140625" style="1" customWidth="1"/>
    <col min="12805" max="12805" width="8.88671875" style="1" customWidth="1"/>
    <col min="12806" max="12806" width="7.88671875" style="1" customWidth="1"/>
    <col min="12807" max="12807" width="9" style="1" customWidth="1"/>
    <col min="12808" max="12808" width="12.33203125" style="1" customWidth="1"/>
    <col min="12809" max="12810" width="9.109375" style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8.5546875" style="1" customWidth="1"/>
    <col min="13060" max="13060" width="68.44140625" style="1" customWidth="1"/>
    <col min="13061" max="13061" width="8.88671875" style="1" customWidth="1"/>
    <col min="13062" max="13062" width="7.88671875" style="1" customWidth="1"/>
    <col min="13063" max="13063" width="9" style="1" customWidth="1"/>
    <col min="13064" max="13064" width="12.33203125" style="1" customWidth="1"/>
    <col min="13065" max="13066" width="9.109375" style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8.5546875" style="1" customWidth="1"/>
    <col min="13316" max="13316" width="68.44140625" style="1" customWidth="1"/>
    <col min="13317" max="13317" width="8.88671875" style="1" customWidth="1"/>
    <col min="13318" max="13318" width="7.88671875" style="1" customWidth="1"/>
    <col min="13319" max="13319" width="9" style="1" customWidth="1"/>
    <col min="13320" max="13320" width="12.33203125" style="1" customWidth="1"/>
    <col min="13321" max="13322" width="9.109375" style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8.5546875" style="1" customWidth="1"/>
    <col min="13572" max="13572" width="68.44140625" style="1" customWidth="1"/>
    <col min="13573" max="13573" width="8.88671875" style="1" customWidth="1"/>
    <col min="13574" max="13574" width="7.88671875" style="1" customWidth="1"/>
    <col min="13575" max="13575" width="9" style="1" customWidth="1"/>
    <col min="13576" max="13576" width="12.33203125" style="1" customWidth="1"/>
    <col min="13577" max="13578" width="9.109375" style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8.5546875" style="1" customWidth="1"/>
    <col min="13828" max="13828" width="68.44140625" style="1" customWidth="1"/>
    <col min="13829" max="13829" width="8.88671875" style="1" customWidth="1"/>
    <col min="13830" max="13830" width="7.88671875" style="1" customWidth="1"/>
    <col min="13831" max="13831" width="9" style="1" customWidth="1"/>
    <col min="13832" max="13832" width="12.33203125" style="1" customWidth="1"/>
    <col min="13833" max="13834" width="9.109375" style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8.5546875" style="1" customWidth="1"/>
    <col min="14084" max="14084" width="68.44140625" style="1" customWidth="1"/>
    <col min="14085" max="14085" width="8.88671875" style="1" customWidth="1"/>
    <col min="14086" max="14086" width="7.88671875" style="1" customWidth="1"/>
    <col min="14087" max="14087" width="9" style="1" customWidth="1"/>
    <col min="14088" max="14088" width="12.33203125" style="1" customWidth="1"/>
    <col min="14089" max="14090" width="9.109375" style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8.5546875" style="1" customWidth="1"/>
    <col min="14340" max="14340" width="68.44140625" style="1" customWidth="1"/>
    <col min="14341" max="14341" width="8.88671875" style="1" customWidth="1"/>
    <col min="14342" max="14342" width="7.88671875" style="1" customWidth="1"/>
    <col min="14343" max="14343" width="9" style="1" customWidth="1"/>
    <col min="14344" max="14344" width="12.33203125" style="1" customWidth="1"/>
    <col min="14345" max="14346" width="9.109375" style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8.5546875" style="1" customWidth="1"/>
    <col min="14596" max="14596" width="68.44140625" style="1" customWidth="1"/>
    <col min="14597" max="14597" width="8.88671875" style="1" customWidth="1"/>
    <col min="14598" max="14598" width="7.88671875" style="1" customWidth="1"/>
    <col min="14599" max="14599" width="9" style="1" customWidth="1"/>
    <col min="14600" max="14600" width="12.33203125" style="1" customWidth="1"/>
    <col min="14601" max="14602" width="9.109375" style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8.5546875" style="1" customWidth="1"/>
    <col min="14852" max="14852" width="68.44140625" style="1" customWidth="1"/>
    <col min="14853" max="14853" width="8.88671875" style="1" customWidth="1"/>
    <col min="14854" max="14854" width="7.88671875" style="1" customWidth="1"/>
    <col min="14855" max="14855" width="9" style="1" customWidth="1"/>
    <col min="14856" max="14856" width="12.33203125" style="1" customWidth="1"/>
    <col min="14857" max="14858" width="9.109375" style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8.5546875" style="1" customWidth="1"/>
    <col min="15108" max="15108" width="68.44140625" style="1" customWidth="1"/>
    <col min="15109" max="15109" width="8.88671875" style="1" customWidth="1"/>
    <col min="15110" max="15110" width="7.88671875" style="1" customWidth="1"/>
    <col min="15111" max="15111" width="9" style="1" customWidth="1"/>
    <col min="15112" max="15112" width="12.33203125" style="1" customWidth="1"/>
    <col min="15113" max="15114" width="9.109375" style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8.5546875" style="1" customWidth="1"/>
    <col min="15364" max="15364" width="68.44140625" style="1" customWidth="1"/>
    <col min="15365" max="15365" width="8.88671875" style="1" customWidth="1"/>
    <col min="15366" max="15366" width="7.88671875" style="1" customWidth="1"/>
    <col min="15367" max="15367" width="9" style="1" customWidth="1"/>
    <col min="15368" max="15368" width="12.33203125" style="1" customWidth="1"/>
    <col min="15369" max="15370" width="9.109375" style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8.5546875" style="1" customWidth="1"/>
    <col min="15620" max="15620" width="68.44140625" style="1" customWidth="1"/>
    <col min="15621" max="15621" width="8.88671875" style="1" customWidth="1"/>
    <col min="15622" max="15622" width="7.88671875" style="1" customWidth="1"/>
    <col min="15623" max="15623" width="9" style="1" customWidth="1"/>
    <col min="15624" max="15624" width="12.33203125" style="1" customWidth="1"/>
    <col min="15625" max="15626" width="9.109375" style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8.5546875" style="1" customWidth="1"/>
    <col min="15876" max="15876" width="68.44140625" style="1" customWidth="1"/>
    <col min="15877" max="15877" width="8.88671875" style="1" customWidth="1"/>
    <col min="15878" max="15878" width="7.88671875" style="1" customWidth="1"/>
    <col min="15879" max="15879" width="9" style="1" customWidth="1"/>
    <col min="15880" max="15880" width="12.33203125" style="1" customWidth="1"/>
    <col min="15881" max="15882" width="9.109375" style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8.5546875" style="1" customWidth="1"/>
    <col min="16132" max="16132" width="68.44140625" style="1" customWidth="1"/>
    <col min="16133" max="16133" width="8.88671875" style="1" customWidth="1"/>
    <col min="16134" max="16134" width="7.88671875" style="1" customWidth="1"/>
    <col min="16135" max="16135" width="9" style="1" customWidth="1"/>
    <col min="16136" max="16136" width="12.33203125" style="1" customWidth="1"/>
    <col min="16137" max="16138" width="9.109375" style="1"/>
    <col min="16139" max="16139" width="8.5546875" style="1" customWidth="1"/>
    <col min="16140" max="16140" width="25.5546875" style="1" customWidth="1"/>
    <col min="16141" max="16384" width="9.109375" style="1"/>
  </cols>
  <sheetData>
    <row r="1" spans="1:17">
      <c r="A1" s="157"/>
      <c r="B1" s="280"/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>
      <c r="A5" s="150" t="s">
        <v>381</v>
      </c>
      <c r="B5" s="149"/>
      <c r="C5" s="148"/>
      <c r="D5" s="147"/>
      <c r="F5" s="151"/>
      <c r="G5" s="145"/>
      <c r="H5" s="144"/>
    </row>
    <row r="6" spans="1:17">
      <c r="A6" s="150" t="s">
        <v>382</v>
      </c>
      <c r="B6" s="149"/>
      <c r="C6" s="148"/>
      <c r="D6" s="147"/>
      <c r="F6" s="151"/>
      <c r="G6" s="145"/>
      <c r="H6" s="144"/>
    </row>
    <row r="7" spans="1:17">
      <c r="A7" s="150" t="s">
        <v>383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55.2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384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7.6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11.19*0.7*0.15</f>
        <v>1.1749499999999999</v>
      </c>
      <c r="G19" s="91">
        <v>207.66</v>
      </c>
      <c r="H19" s="97">
        <f>F19*G19</f>
        <v>243.99011699999997</v>
      </c>
      <c r="I19" s="128"/>
      <c r="J19" s="3"/>
    </row>
    <row r="20" spans="1:10" s="2" customFormat="1" ht="27.6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11.19*0.7*1.7</f>
        <v>13.316099999999999</v>
      </c>
      <c r="G20" s="91">
        <v>50.09</v>
      </c>
      <c r="H20" s="97">
        <f>F20*G20</f>
        <v>667.00344899999993</v>
      </c>
      <c r="I20" s="128"/>
      <c r="J20" s="3"/>
    </row>
    <row r="21" spans="1:10" s="2" customFormat="1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F20-(11.19*0.25)</f>
        <v>10.518599999999999</v>
      </c>
      <c r="G21" s="91">
        <v>30.05</v>
      </c>
      <c r="H21" s="97">
        <f>F21*G21</f>
        <v>316.08393000000001</v>
      </c>
      <c r="I21" s="128"/>
      <c r="J21" s="3"/>
    </row>
    <row r="22" spans="1:10" s="4" customFormat="1" ht="27.6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7.833*0.1*1.15</f>
        <v>0.90079500000000001</v>
      </c>
      <c r="G22" s="91">
        <v>24.19</v>
      </c>
      <c r="H22" s="97">
        <f>F22*G22</f>
        <v>21.790231050000003</v>
      </c>
      <c r="J22" s="3"/>
    </row>
    <row r="23" spans="1:10" s="4" customFormat="1" ht="27.6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19.817489999999999</v>
      </c>
      <c r="G23" s="91">
        <v>1.1499999999999999</v>
      </c>
      <c r="H23" s="97">
        <f>F23*G23</f>
        <v>22.790113499999997</v>
      </c>
      <c r="J23" s="3"/>
    </row>
    <row r="24" spans="1:10" s="4" customFormat="1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1271.6578405499999</v>
      </c>
      <c r="J24" s="3"/>
    </row>
    <row r="25" spans="1:10" s="4" customFormat="1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7.6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4" customFormat="1">
      <c r="A30" s="95" t="s">
        <v>45</v>
      </c>
      <c r="B30" s="96">
        <v>5622</v>
      </c>
      <c r="C30" s="95" t="s">
        <v>14</v>
      </c>
      <c r="D30" s="100" t="s">
        <v>405</v>
      </c>
      <c r="E30" s="268" t="s">
        <v>86</v>
      </c>
      <c r="F30" s="92">
        <f>2.5*2.5</f>
        <v>6.25</v>
      </c>
      <c r="G30" s="91">
        <v>4.72</v>
      </c>
      <c r="H30" s="97">
        <f t="shared" si="0"/>
        <v>29.5</v>
      </c>
      <c r="J30" s="3"/>
    </row>
    <row r="31" spans="1:10" s="4" customFormat="1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7.6</v>
      </c>
      <c r="G32" s="91">
        <v>26.49</v>
      </c>
      <c r="H32" s="97">
        <f t="shared" si="0"/>
        <v>201.32399999999998</v>
      </c>
      <c r="J32" s="3"/>
    </row>
    <row r="33" spans="1:10" s="4" customFormat="1" ht="41.4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423</v>
      </c>
      <c r="G33" s="91">
        <v>6.09</v>
      </c>
      <c r="H33" s="97">
        <f t="shared" si="0"/>
        <v>2576.0700000000002</v>
      </c>
      <c r="J33" s="3"/>
    </row>
    <row r="34" spans="1:10" s="4" customFormat="1" ht="55.2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v>4.5</v>
      </c>
      <c r="G34" s="91">
        <v>311.95999999999998</v>
      </c>
      <c r="H34" s="97">
        <f t="shared" si="0"/>
        <v>1403.82</v>
      </c>
      <c r="J34" s="3"/>
    </row>
    <row r="35" spans="1:10" s="4" customFormat="1" ht="27.6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423</v>
      </c>
      <c r="G35" s="91">
        <v>8.19</v>
      </c>
      <c r="H35" s="97">
        <f t="shared" si="0"/>
        <v>3464.37</v>
      </c>
      <c r="J35" s="3"/>
    </row>
    <row r="36" spans="1:10" s="4" customFormat="1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7.6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82.8">
      <c r="A39" s="95" t="s">
        <v>387</v>
      </c>
      <c r="B39" s="96"/>
      <c r="C39" s="95" t="s">
        <v>95</v>
      </c>
      <c r="D39" s="100" t="s">
        <v>416</v>
      </c>
      <c r="E39" s="268" t="s">
        <v>101</v>
      </c>
      <c r="F39" s="92">
        <v>1</v>
      </c>
      <c r="G39" s="91">
        <v>13600</v>
      </c>
      <c r="H39" s="97">
        <f t="shared" si="0"/>
        <v>13600</v>
      </c>
      <c r="J39" s="3"/>
    </row>
    <row r="40" spans="1:10" s="4" customFormat="1">
      <c r="A40" s="95" t="s">
        <v>388</v>
      </c>
      <c r="B40" s="96">
        <v>80169</v>
      </c>
      <c r="C40" s="95" t="s">
        <v>356</v>
      </c>
      <c r="D40" s="100" t="s">
        <v>363</v>
      </c>
      <c r="E40" s="268" t="s">
        <v>362</v>
      </c>
      <c r="F40" s="92">
        <v>5</v>
      </c>
      <c r="G40" s="91">
        <v>270.3</v>
      </c>
      <c r="H40" s="97">
        <f t="shared" si="0"/>
        <v>1351.5</v>
      </c>
      <c r="J40" s="3"/>
    </row>
    <row r="41" spans="1:10" s="4" customFormat="1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7.6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7.6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31110.739786080001</v>
      </c>
      <c r="J45" s="3"/>
    </row>
    <row r="46" spans="1:10" s="4" customFormat="1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6</v>
      </c>
      <c r="G52" s="91">
        <v>68.12</v>
      </c>
      <c r="H52" s="97">
        <f t="shared" si="1"/>
        <v>408.72</v>
      </c>
      <c r="J52" s="3"/>
    </row>
    <row r="53" spans="1:10" s="114" customFormat="1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186.52</v>
      </c>
      <c r="G54" s="91">
        <v>123.19</v>
      </c>
      <c r="H54" s="97">
        <f t="shared" si="1"/>
        <v>22977.398799999999</v>
      </c>
      <c r="J54" s="3"/>
    </row>
    <row r="55" spans="1:10" s="4" customFormat="1" ht="26.25" customHeight="1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3</v>
      </c>
      <c r="G55" s="91">
        <v>19.1291145</v>
      </c>
      <c r="H55" s="97">
        <f t="shared" si="1"/>
        <v>57.3873435</v>
      </c>
      <c r="J55" s="3"/>
    </row>
    <row r="56" spans="1:10" s="4" customFormat="1" ht="15.75" customHeight="1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F54*0.25</f>
        <v>46.63</v>
      </c>
      <c r="G56" s="91">
        <v>16.649999999999999</v>
      </c>
      <c r="H56" s="97">
        <f t="shared" si="1"/>
        <v>776.3895</v>
      </c>
      <c r="J56" s="3"/>
    </row>
    <row r="57" spans="1:10" s="4" customFormat="1" ht="15.75" customHeight="1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f>11.19*0.7</f>
        <v>7.8329999999999993</v>
      </c>
      <c r="G60" s="91">
        <v>34.090000000000003</v>
      </c>
      <c r="H60" s="97">
        <f>F60*G60</f>
        <v>267.02697000000001</v>
      </c>
      <c r="J60" s="3"/>
    </row>
    <row r="61" spans="1:10" s="114" customFormat="1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6</v>
      </c>
      <c r="G62" s="91">
        <v>318.66000000000003</v>
      </c>
      <c r="H62" s="97">
        <f t="shared" si="1"/>
        <v>1911.96</v>
      </c>
      <c r="J62" s="3"/>
    </row>
    <row r="63" spans="1:10" s="114" customFormat="1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6</v>
      </c>
      <c r="G63" s="91">
        <v>961.32</v>
      </c>
      <c r="H63" s="97">
        <f t="shared" si="1"/>
        <v>5767.92</v>
      </c>
      <c r="I63" s="4"/>
      <c r="J63" s="115"/>
    </row>
    <row r="64" spans="1:10" s="114" customFormat="1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7</v>
      </c>
      <c r="G64" s="91">
        <v>46.79</v>
      </c>
      <c r="H64" s="97">
        <f t="shared" si="1"/>
        <v>327.52999999999997</v>
      </c>
      <c r="I64" s="4"/>
      <c r="J64" s="115"/>
    </row>
    <row r="65" spans="1:10" s="4" customFormat="1" ht="14.25" customHeight="1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180</v>
      </c>
      <c r="G65" s="91">
        <v>24.59</v>
      </c>
      <c r="H65" s="97">
        <f t="shared" si="1"/>
        <v>4426.2</v>
      </c>
      <c r="J65" s="3"/>
    </row>
    <row r="66" spans="1:10" s="4" customFormat="1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6</v>
      </c>
      <c r="G66" s="91">
        <v>134.59</v>
      </c>
      <c r="H66" s="97">
        <f t="shared" si="1"/>
        <v>807.54</v>
      </c>
      <c r="J66" s="3"/>
    </row>
    <row r="67" spans="1:10" s="4" customFormat="1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6</v>
      </c>
      <c r="G67" s="91">
        <v>11.65</v>
      </c>
      <c r="H67" s="97">
        <f t="shared" si="1"/>
        <v>69.900000000000006</v>
      </c>
      <c r="J67" s="3"/>
    </row>
    <row r="68" spans="1:10" s="122" customFormat="1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7</v>
      </c>
      <c r="G69" s="91">
        <v>110.53</v>
      </c>
      <c r="H69" s="97">
        <f t="shared" si="1"/>
        <v>773.71</v>
      </c>
      <c r="J69" s="3"/>
    </row>
    <row r="70" spans="1:10" s="4" customFormat="1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8</v>
      </c>
      <c r="G70" s="91">
        <v>175.05</v>
      </c>
      <c r="H70" s="97">
        <f t="shared" si="1"/>
        <v>1400.4</v>
      </c>
      <c r="J70" s="3"/>
    </row>
    <row r="71" spans="1:10" s="122" customFormat="1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7.6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49</v>
      </c>
      <c r="G72" s="91">
        <v>88.35</v>
      </c>
      <c r="H72" s="97">
        <f t="shared" si="1"/>
        <v>4329.1499999999996</v>
      </c>
      <c r="J72" s="3"/>
    </row>
    <row r="73" spans="1:10" s="4" customFormat="1" ht="27.6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2</v>
      </c>
      <c r="G73" s="91">
        <v>555.84</v>
      </c>
      <c r="H73" s="97">
        <f t="shared" si="1"/>
        <v>1111.68</v>
      </c>
      <c r="J73" s="3"/>
    </row>
    <row r="74" spans="1:10" s="4" customFormat="1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6</v>
      </c>
      <c r="G74" s="91">
        <v>104.91</v>
      </c>
      <c r="H74" s="97">
        <f t="shared" si="1"/>
        <v>629.46</v>
      </c>
      <c r="J74" s="3"/>
    </row>
    <row r="75" spans="1:10" s="4" customFormat="1" ht="21" customHeight="1">
      <c r="A75" s="95" t="s">
        <v>211</v>
      </c>
      <c r="B75" s="96">
        <v>500525</v>
      </c>
      <c r="C75" s="95" t="s">
        <v>6</v>
      </c>
      <c r="D75" s="100" t="s">
        <v>421</v>
      </c>
      <c r="E75" s="99" t="s">
        <v>101</v>
      </c>
      <c r="F75" s="98">
        <v>1</v>
      </c>
      <c r="G75" s="91">
        <v>507.28</v>
      </c>
      <c r="H75" s="97">
        <f>F75*G75</f>
        <v>507.28</v>
      </c>
      <c r="J75" s="3"/>
    </row>
    <row r="76" spans="1:10" s="114" customFormat="1">
      <c r="A76" s="121" t="s">
        <v>206</v>
      </c>
      <c r="B76" s="96"/>
      <c r="C76" s="121"/>
      <c r="D76" s="120" t="s">
        <v>129</v>
      </c>
      <c r="E76" s="119"/>
      <c r="F76" s="118"/>
      <c r="G76" s="117"/>
      <c r="H76" s="116"/>
      <c r="J76" s="115"/>
    </row>
    <row r="77" spans="1:10" s="260" customFormat="1">
      <c r="A77" s="95" t="s">
        <v>205</v>
      </c>
      <c r="B77" s="96" t="s">
        <v>130</v>
      </c>
      <c r="C77" s="95" t="s">
        <v>6</v>
      </c>
      <c r="D77" s="100" t="s">
        <v>131</v>
      </c>
      <c r="E77" s="99" t="s">
        <v>95</v>
      </c>
      <c r="F77" s="98">
        <v>250</v>
      </c>
      <c r="G77" s="91">
        <v>5.15</v>
      </c>
      <c r="H77" s="97">
        <f>F77*G77</f>
        <v>1287.5</v>
      </c>
      <c r="J77" s="261"/>
    </row>
    <row r="78" spans="1:10" s="260" customFormat="1">
      <c r="A78" s="95" t="s">
        <v>202</v>
      </c>
      <c r="B78" s="96" t="s">
        <v>132</v>
      </c>
      <c r="C78" s="95" t="s">
        <v>6</v>
      </c>
      <c r="D78" s="100" t="s">
        <v>133</v>
      </c>
      <c r="E78" s="99" t="s">
        <v>95</v>
      </c>
      <c r="F78" s="98">
        <v>600</v>
      </c>
      <c r="G78" s="91">
        <v>3.04</v>
      </c>
      <c r="H78" s="97">
        <f>F78*G78</f>
        <v>1824</v>
      </c>
      <c r="J78" s="261"/>
    </row>
    <row r="79" spans="1:10" s="260" customFormat="1">
      <c r="A79" s="95" t="s">
        <v>201</v>
      </c>
      <c r="B79" s="96" t="s">
        <v>134</v>
      </c>
      <c r="C79" s="95" t="s">
        <v>6</v>
      </c>
      <c r="D79" s="100" t="s">
        <v>135</v>
      </c>
      <c r="E79" s="99" t="s">
        <v>95</v>
      </c>
      <c r="F79" s="98">
        <v>300</v>
      </c>
      <c r="G79" s="91">
        <v>2.13</v>
      </c>
      <c r="H79" s="97">
        <f>F79*G79</f>
        <v>639</v>
      </c>
      <c r="J79" s="261"/>
    </row>
    <row r="80" spans="1:10" s="260" customFormat="1">
      <c r="A80" s="95" t="s">
        <v>352</v>
      </c>
      <c r="B80" s="96" t="s">
        <v>204</v>
      </c>
      <c r="C80" s="95" t="s">
        <v>6</v>
      </c>
      <c r="D80" s="100" t="s">
        <v>203</v>
      </c>
      <c r="E80" s="99" t="s">
        <v>101</v>
      </c>
      <c r="F80" s="98">
        <v>4</v>
      </c>
      <c r="G80" s="91">
        <v>61.27</v>
      </c>
      <c r="H80" s="97">
        <f>F80*G80</f>
        <v>245.08</v>
      </c>
      <c r="J80" s="261"/>
    </row>
    <row r="81" spans="1:10" s="114" customFormat="1">
      <c r="A81" s="121" t="s">
        <v>200</v>
      </c>
      <c r="B81" s="96"/>
      <c r="C81" s="121"/>
      <c r="D81" s="120" t="s">
        <v>136</v>
      </c>
      <c r="E81" s="119"/>
      <c r="F81" s="118"/>
      <c r="G81" s="117"/>
      <c r="H81" s="116"/>
      <c r="J81" s="115"/>
    </row>
    <row r="82" spans="1:10" s="4" customFormat="1" ht="27.6">
      <c r="A82" s="95" t="s">
        <v>199</v>
      </c>
      <c r="B82" s="96">
        <v>72947</v>
      </c>
      <c r="C82" s="95" t="s">
        <v>14</v>
      </c>
      <c r="D82" s="100" t="s">
        <v>138</v>
      </c>
      <c r="E82" s="99" t="s">
        <v>80</v>
      </c>
      <c r="F82" s="98">
        <f>F69+F70+F62</f>
        <v>21</v>
      </c>
      <c r="G82" s="91">
        <v>18.38</v>
      </c>
      <c r="H82" s="97">
        <f>F82*G82</f>
        <v>385.97999999999996</v>
      </c>
      <c r="J82" s="3"/>
    </row>
    <row r="83" spans="1:10" s="4" customFormat="1">
      <c r="A83" s="95" t="s">
        <v>196</v>
      </c>
      <c r="B83" s="96">
        <v>970101</v>
      </c>
      <c r="C83" s="95" t="s">
        <v>6</v>
      </c>
      <c r="D83" s="100" t="s">
        <v>139</v>
      </c>
      <c r="E83" s="99" t="s">
        <v>101</v>
      </c>
      <c r="F83" s="98">
        <f>15+24+20</f>
        <v>59</v>
      </c>
      <c r="G83" s="91">
        <v>18.48</v>
      </c>
      <c r="H83" s="97">
        <f>F83*G83</f>
        <v>1090.32</v>
      </c>
      <c r="J83" s="3"/>
    </row>
    <row r="84" spans="1:10" s="4" customFormat="1">
      <c r="A84" s="95"/>
      <c r="B84" s="96"/>
      <c r="C84" s="95"/>
      <c r="D84" s="94" t="s">
        <v>20</v>
      </c>
      <c r="E84" s="93">
        <v>4</v>
      </c>
      <c r="F84" s="92"/>
      <c r="G84" s="91"/>
      <c r="H84" s="90">
        <f>SUM(H49:H83)</f>
        <v>58470.836463499996</v>
      </c>
      <c r="J84" s="3"/>
    </row>
    <row r="85" spans="1:10" s="4" customFormat="1">
      <c r="A85" s="95"/>
      <c r="B85" s="96"/>
      <c r="C85" s="95"/>
      <c r="D85" s="94"/>
      <c r="E85" s="93"/>
      <c r="F85" s="92"/>
      <c r="G85" s="91"/>
      <c r="H85" s="90"/>
      <c r="J85" s="3"/>
    </row>
    <row r="86" spans="1:10" s="4" customFormat="1">
      <c r="A86" s="105">
        <v>5</v>
      </c>
      <c r="B86" s="106"/>
      <c r="C86" s="105"/>
      <c r="D86" s="104" t="s">
        <v>140</v>
      </c>
      <c r="E86" s="268"/>
      <c r="F86" s="92"/>
      <c r="G86" s="91"/>
      <c r="H86" s="97"/>
      <c r="J86" s="3"/>
    </row>
    <row r="87" spans="1:10" s="4" customFormat="1">
      <c r="A87" s="95" t="s">
        <v>351</v>
      </c>
      <c r="B87" s="96" t="s">
        <v>141</v>
      </c>
      <c r="C87" s="95" t="s">
        <v>12</v>
      </c>
      <c r="D87" s="100" t="s">
        <v>142</v>
      </c>
      <c r="E87" s="268" t="s">
        <v>95</v>
      </c>
      <c r="F87" s="92">
        <f>91.38</f>
        <v>91.38</v>
      </c>
      <c r="G87" s="91">
        <v>189</v>
      </c>
      <c r="H87" s="97">
        <f>F87*G87</f>
        <v>17270.82</v>
      </c>
      <c r="J87" s="3"/>
    </row>
    <row r="88" spans="1:10" s="4" customFormat="1" ht="27.6">
      <c r="A88" s="95" t="s">
        <v>350</v>
      </c>
      <c r="B88" s="96" t="s">
        <v>322</v>
      </c>
      <c r="C88" s="95" t="s">
        <v>12</v>
      </c>
      <c r="D88" s="100" t="s">
        <v>321</v>
      </c>
      <c r="E88" s="268" t="s">
        <v>95</v>
      </c>
      <c r="F88" s="92">
        <v>7.68</v>
      </c>
      <c r="G88" s="91">
        <v>411</v>
      </c>
      <c r="H88" s="97">
        <f>F88*G88</f>
        <v>3156.48</v>
      </c>
      <c r="J88" s="3"/>
    </row>
    <row r="89" spans="1:10" s="4" customFormat="1">
      <c r="A89" s="95" t="s">
        <v>393</v>
      </c>
      <c r="B89" s="96">
        <v>73631</v>
      </c>
      <c r="C89" s="95" t="s">
        <v>14</v>
      </c>
      <c r="D89" s="100" t="s">
        <v>143</v>
      </c>
      <c r="E89" s="268" t="s">
        <v>80</v>
      </c>
      <c r="F89" s="92">
        <f>F87*1.2</f>
        <v>109.65599999999999</v>
      </c>
      <c r="G89" s="91">
        <v>256</v>
      </c>
      <c r="H89" s="97">
        <f>F89*G89</f>
        <v>28071.935999999998</v>
      </c>
      <c r="J89" s="3"/>
    </row>
    <row r="90" spans="1:10" s="4" customFormat="1">
      <c r="A90" s="95"/>
      <c r="B90" s="96"/>
      <c r="C90" s="95"/>
      <c r="D90" s="94" t="s">
        <v>20</v>
      </c>
      <c r="E90" s="93">
        <v>5</v>
      </c>
      <c r="F90" s="92"/>
      <c r="G90" s="91"/>
      <c r="H90" s="90">
        <f>SUM(H87:H89)</f>
        <v>48499.235999999997</v>
      </c>
      <c r="J90" s="3"/>
    </row>
    <row r="91" spans="1:10" s="4" customFormat="1">
      <c r="A91" s="95"/>
      <c r="B91" s="96"/>
      <c r="C91" s="95"/>
      <c r="D91" s="100"/>
      <c r="E91" s="268"/>
      <c r="F91" s="92"/>
      <c r="G91" s="91"/>
      <c r="H91" s="97"/>
      <c r="J91" s="3"/>
    </row>
    <row r="92" spans="1:10" s="4" customFormat="1">
      <c r="A92" s="105">
        <v>6</v>
      </c>
      <c r="B92" s="106"/>
      <c r="C92" s="105"/>
      <c r="D92" s="104" t="s">
        <v>349</v>
      </c>
      <c r="E92" s="268"/>
      <c r="F92" s="92"/>
      <c r="G92" s="91"/>
      <c r="H92" s="97"/>
      <c r="J92" s="3"/>
    </row>
    <row r="93" spans="1:10" s="4" customFormat="1">
      <c r="A93" s="95" t="s">
        <v>348</v>
      </c>
      <c r="B93" s="96" t="s">
        <v>347</v>
      </c>
      <c r="C93" s="95" t="s">
        <v>12</v>
      </c>
      <c r="D93" s="100" t="s">
        <v>346</v>
      </c>
      <c r="E93" s="268" t="s">
        <v>101</v>
      </c>
      <c r="F93" s="92">
        <v>1</v>
      </c>
      <c r="G93" s="91">
        <v>5689</v>
      </c>
      <c r="H93" s="97">
        <f>F93*G93</f>
        <v>5689</v>
      </c>
      <c r="J93" s="3"/>
    </row>
    <row r="94" spans="1:10" s="260" customFormat="1">
      <c r="A94" s="95" t="s">
        <v>345</v>
      </c>
      <c r="B94" s="96" t="s">
        <v>344</v>
      </c>
      <c r="C94" s="95" t="s">
        <v>12</v>
      </c>
      <c r="D94" s="100" t="s">
        <v>343</v>
      </c>
      <c r="E94" s="268" t="s">
        <v>95</v>
      </c>
      <c r="F94" s="92">
        <v>65</v>
      </c>
      <c r="G94" s="91">
        <v>67.98</v>
      </c>
      <c r="H94" s="97">
        <f>F94*G94</f>
        <v>4418.7</v>
      </c>
      <c r="J94" s="261"/>
    </row>
    <row r="95" spans="1:10" s="260" customFormat="1">
      <c r="A95" s="95" t="s">
        <v>342</v>
      </c>
      <c r="B95" s="96" t="s">
        <v>341</v>
      </c>
      <c r="C95" s="95" t="s">
        <v>12</v>
      </c>
      <c r="D95" s="100" t="s">
        <v>340</v>
      </c>
      <c r="E95" s="268" t="s">
        <v>95</v>
      </c>
      <c r="F95" s="92">
        <v>25</v>
      </c>
      <c r="G95" s="91">
        <v>84.36</v>
      </c>
      <c r="H95" s="97">
        <f>F95*G95</f>
        <v>2109</v>
      </c>
      <c r="J95" s="261"/>
    </row>
    <row r="96" spans="1:10" s="4" customFormat="1">
      <c r="A96" s="95"/>
      <c r="B96" s="96"/>
      <c r="C96" s="95"/>
      <c r="D96" s="94" t="s">
        <v>20</v>
      </c>
      <c r="E96" s="93">
        <v>6</v>
      </c>
      <c r="F96" s="92"/>
      <c r="G96" s="91"/>
      <c r="H96" s="90">
        <f>SUM(H93:H95)</f>
        <v>12216.7</v>
      </c>
      <c r="J96" s="3"/>
    </row>
    <row r="97" spans="1:17" s="4" customFormat="1">
      <c r="A97" s="95"/>
      <c r="B97" s="96"/>
      <c r="C97" s="95"/>
      <c r="D97" s="100"/>
      <c r="E97" s="99"/>
      <c r="F97" s="259"/>
      <c r="G97" s="91"/>
      <c r="H97" s="97"/>
      <c r="J97" s="3"/>
    </row>
    <row r="98" spans="1:17" s="79" customFormat="1">
      <c r="A98" s="89"/>
      <c r="B98" s="86"/>
      <c r="C98" s="89"/>
      <c r="D98" s="84" t="s">
        <v>19</v>
      </c>
      <c r="E98" s="88"/>
      <c r="F98" s="80"/>
      <c r="G98" s="81"/>
      <c r="H98" s="80">
        <f>SUM(H14:H97)/2</f>
        <v>155064.25009012999</v>
      </c>
      <c r="I98" s="4"/>
      <c r="J98" s="87"/>
      <c r="K98" s="4"/>
      <c r="L98" s="4"/>
      <c r="M98" s="4"/>
      <c r="N98" s="4"/>
      <c r="O98" s="4"/>
      <c r="P98" s="4"/>
      <c r="Q98" s="4"/>
    </row>
    <row r="99" spans="1:17">
      <c r="A99" s="85"/>
      <c r="B99" s="86"/>
      <c r="C99" s="85"/>
      <c r="D99" s="84" t="s">
        <v>18</v>
      </c>
      <c r="E99" s="83">
        <v>0.24705754001119207</v>
      </c>
      <c r="F99" s="82"/>
      <c r="G99" s="81"/>
      <c r="H99" s="80">
        <f>H98*(1+E99)</f>
        <v>193374.04226107779</v>
      </c>
      <c r="I99" s="79"/>
      <c r="J99" s="78"/>
      <c r="K99" s="1"/>
      <c r="L99" s="1"/>
      <c r="M99" s="1"/>
      <c r="N99" s="1"/>
      <c r="O99" s="1"/>
      <c r="P99" s="1"/>
      <c r="Q99" s="1"/>
    </row>
    <row r="100" spans="1:17" s="31" customFormat="1">
      <c r="A100" s="76"/>
      <c r="B100" s="77"/>
      <c r="C100" s="76"/>
      <c r="D100" s="75"/>
      <c r="E100" s="74"/>
      <c r="F100" s="73"/>
      <c r="G100" s="72"/>
      <c r="H100" s="71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 ht="27.6">
      <c r="A101" s="56"/>
      <c r="B101" s="55"/>
      <c r="C101" s="70" t="s">
        <v>17</v>
      </c>
      <c r="D101" s="69" t="s">
        <v>16</v>
      </c>
      <c r="E101" s="69" t="s">
        <v>15</v>
      </c>
      <c r="F101" s="68"/>
      <c r="G101" s="67"/>
      <c r="H101" s="66"/>
      <c r="I101" s="65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 ht="27.6">
      <c r="A102" s="56"/>
      <c r="B102" s="55"/>
      <c r="C102" s="64" t="s">
        <v>14</v>
      </c>
      <c r="D102" s="63" t="s">
        <v>13</v>
      </c>
      <c r="E102" s="57">
        <v>42401</v>
      </c>
      <c r="F102" s="20"/>
      <c r="G102" s="19"/>
      <c r="H102" s="18"/>
      <c r="I102" s="32" t="s">
        <v>320</v>
      </c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>
      <c r="A103" s="56"/>
      <c r="B103" s="55"/>
      <c r="C103" s="64" t="s">
        <v>12</v>
      </c>
      <c r="D103" s="63" t="s">
        <v>11</v>
      </c>
      <c r="E103" s="62">
        <v>42370</v>
      </c>
      <c r="F103" s="773" t="s">
        <v>10</v>
      </c>
      <c r="G103" s="774"/>
      <c r="H103" s="774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>
      <c r="A104" s="56"/>
      <c r="B104" s="55"/>
      <c r="C104" s="59" t="s">
        <v>6</v>
      </c>
      <c r="D104" s="58" t="s">
        <v>5</v>
      </c>
      <c r="E104" s="57">
        <v>42310</v>
      </c>
      <c r="F104" s="775" t="s">
        <v>7</v>
      </c>
      <c r="G104" s="776"/>
      <c r="H104" s="776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s="31" customFormat="1">
      <c r="A105" s="56"/>
      <c r="B105" s="55"/>
      <c r="C105" s="53"/>
      <c r="D105" s="54"/>
      <c r="E105" s="51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s="31" customFormat="1">
      <c r="A106" s="15"/>
      <c r="B106" s="22"/>
      <c r="C106" s="53"/>
      <c r="D106" s="52"/>
      <c r="E106" s="51"/>
      <c r="F106" s="41"/>
      <c r="G106" s="40"/>
      <c r="H106" s="34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s="31" customFormat="1" ht="15.6">
      <c r="A107" s="15"/>
      <c r="B107" s="50"/>
      <c r="D107" s="341" t="s">
        <v>4</v>
      </c>
      <c r="E107" s="341"/>
      <c r="F107" s="341"/>
      <c r="G107" s="341"/>
      <c r="H107" s="33"/>
      <c r="I107" s="32"/>
      <c r="J107" s="32"/>
      <c r="K107" s="32"/>
      <c r="L107" s="32"/>
    </row>
    <row r="108" spans="1:17" s="31" customFormat="1">
      <c r="A108" s="15"/>
      <c r="B108" s="50"/>
      <c r="D108" s="342" t="s">
        <v>475</v>
      </c>
      <c r="E108" s="343"/>
      <c r="F108" s="343"/>
      <c r="G108" s="344">
        <v>0.04</v>
      </c>
      <c r="H108" s="33"/>
      <c r="I108" s="32"/>
      <c r="J108" s="32"/>
      <c r="K108" s="32"/>
      <c r="L108" s="32"/>
    </row>
    <row r="109" spans="1:17" s="31" customFormat="1">
      <c r="A109" s="15"/>
      <c r="B109" s="50"/>
      <c r="D109" s="342" t="s">
        <v>476</v>
      </c>
      <c r="E109" s="343"/>
      <c r="F109" s="343"/>
      <c r="G109" s="344">
        <v>5.0000000000000001E-3</v>
      </c>
      <c r="H109" s="33"/>
      <c r="I109" s="32"/>
      <c r="J109" s="32"/>
      <c r="K109" s="32"/>
      <c r="L109" s="32"/>
    </row>
    <row r="110" spans="1:17" s="31" customFormat="1">
      <c r="A110" s="15"/>
      <c r="B110" s="50"/>
      <c r="D110" s="342" t="s">
        <v>477</v>
      </c>
      <c r="E110" s="343"/>
      <c r="F110" s="343"/>
      <c r="G110" s="344">
        <v>1.4E-2</v>
      </c>
      <c r="H110" s="33"/>
      <c r="I110" s="32"/>
      <c r="J110" s="32"/>
      <c r="K110" s="32"/>
      <c r="L110" s="32"/>
    </row>
    <row r="111" spans="1:17" s="31" customFormat="1">
      <c r="A111" s="15"/>
      <c r="B111" s="50"/>
      <c r="D111" s="342" t="s">
        <v>478</v>
      </c>
      <c r="E111" s="343"/>
      <c r="F111" s="343"/>
      <c r="G111" s="344">
        <v>1.17E-2</v>
      </c>
      <c r="H111" s="33"/>
      <c r="I111" s="32"/>
      <c r="J111" s="32"/>
      <c r="K111" s="32"/>
      <c r="L111" s="32"/>
    </row>
    <row r="112" spans="1:17" s="31" customFormat="1">
      <c r="A112" s="15"/>
      <c r="B112" s="50"/>
      <c r="D112" s="342" t="s">
        <v>479</v>
      </c>
      <c r="E112" s="343"/>
      <c r="F112" s="343"/>
      <c r="G112" s="344">
        <v>0.04</v>
      </c>
      <c r="H112" s="33"/>
      <c r="I112" s="32"/>
      <c r="J112" s="32"/>
      <c r="K112" s="32"/>
      <c r="L112" s="32"/>
    </row>
    <row r="113" spans="1:16" s="31" customFormat="1">
      <c r="A113" s="15"/>
      <c r="B113" s="50"/>
      <c r="D113" s="766" t="s">
        <v>480</v>
      </c>
      <c r="E113" s="767"/>
      <c r="F113" s="767"/>
      <c r="G113" s="344">
        <v>3.6499999999999998E-2</v>
      </c>
      <c r="H113" s="33"/>
      <c r="I113" s="32"/>
      <c r="J113" s="32"/>
      <c r="K113" s="32"/>
      <c r="L113" s="32"/>
    </row>
    <row r="114" spans="1:16" s="31" customFormat="1">
      <c r="A114" s="15"/>
      <c r="B114" s="50"/>
      <c r="D114" s="766" t="s">
        <v>481</v>
      </c>
      <c r="E114" s="767"/>
      <c r="F114" s="767"/>
      <c r="G114" s="344">
        <v>2.5000000000000001E-2</v>
      </c>
      <c r="H114" s="33"/>
      <c r="I114" s="32"/>
      <c r="J114" s="32"/>
      <c r="K114" s="32"/>
      <c r="L114" s="32"/>
    </row>
    <row r="115" spans="1:16" s="31" customFormat="1">
      <c r="A115" s="15"/>
      <c r="B115" s="50"/>
      <c r="D115" s="768" t="s">
        <v>394</v>
      </c>
      <c r="E115" s="768"/>
      <c r="F115" s="768"/>
      <c r="G115" s="344">
        <v>4.4999999999999998E-2</v>
      </c>
      <c r="H115" s="33"/>
      <c r="I115" s="32"/>
      <c r="J115" s="32"/>
      <c r="K115" s="32"/>
      <c r="L115" s="32"/>
    </row>
    <row r="116" spans="1:16" s="31" customFormat="1">
      <c r="A116" s="15"/>
      <c r="B116" s="50"/>
      <c r="C116" s="49"/>
      <c r="D116" s="285"/>
      <c r="E116" s="285"/>
      <c r="F116" s="285"/>
      <c r="G116" s="289"/>
      <c r="H116" s="33"/>
      <c r="I116" s="32"/>
      <c r="J116" s="32"/>
      <c r="K116" s="32"/>
      <c r="L116" s="32"/>
    </row>
    <row r="117" spans="1:16" s="31" customFormat="1" ht="15.6">
      <c r="A117" s="15"/>
      <c r="B117" s="50"/>
      <c r="C117" s="49"/>
      <c r="D117" s="769" t="s">
        <v>2</v>
      </c>
      <c r="E117" s="769"/>
      <c r="F117" s="769"/>
      <c r="G117" s="345">
        <v>0.251</v>
      </c>
      <c r="H117" s="33"/>
      <c r="I117" s="32"/>
      <c r="J117" s="32"/>
      <c r="K117" s="32"/>
      <c r="L117" s="32"/>
    </row>
    <row r="118" spans="1:16" s="31" customFormat="1" ht="15.6">
      <c r="A118" s="15"/>
      <c r="B118" s="47"/>
      <c r="C118" s="46"/>
      <c r="D118" s="770" t="s">
        <v>1</v>
      </c>
      <c r="E118" s="770"/>
      <c r="F118" s="770"/>
      <c r="G118" s="346">
        <f>((1+G108+G109+G110)*(1+G111)*(1+G112))/(1-G113-G114-G115)-1</f>
        <v>0.24705754001119207</v>
      </c>
      <c r="H118" s="33"/>
      <c r="I118" s="32"/>
      <c r="J118" s="32"/>
      <c r="K118" s="32"/>
      <c r="L118" s="32"/>
    </row>
    <row r="119" spans="1:16" s="31" customFormat="1" ht="15.6">
      <c r="A119" s="48"/>
      <c r="B119" s="47"/>
      <c r="C119" s="46"/>
      <c r="D119" s="771"/>
      <c r="E119" s="771"/>
      <c r="F119" s="347"/>
      <c r="G119" s="347"/>
      <c r="H119" s="348"/>
      <c r="I119" s="32"/>
      <c r="J119" s="32"/>
      <c r="K119" s="32"/>
      <c r="L119" s="32"/>
    </row>
    <row r="120" spans="1:16" s="31" customFormat="1" ht="15.6">
      <c r="A120" s="48"/>
      <c r="B120" s="47"/>
      <c r="C120" s="46"/>
      <c r="D120" s="45"/>
      <c r="E120" s="45"/>
      <c r="F120" s="347"/>
      <c r="G120" s="347"/>
      <c r="H120" s="348"/>
      <c r="I120" s="32"/>
      <c r="J120" s="32"/>
      <c r="K120" s="32"/>
      <c r="L120" s="32"/>
    </row>
    <row r="121" spans="1:16" s="31" customFormat="1" ht="15.6">
      <c r="A121" s="15"/>
      <c r="B121" s="44"/>
      <c r="C121" s="43"/>
      <c r="D121" s="42"/>
      <c r="E121" s="41"/>
      <c r="F121" s="347"/>
      <c r="G121" s="348"/>
      <c r="H121" s="33"/>
      <c r="I121" s="32"/>
      <c r="J121" s="32"/>
      <c r="K121" s="32"/>
      <c r="L121" s="32"/>
    </row>
    <row r="122" spans="1:16" s="31" customFormat="1" ht="15.6">
      <c r="A122" s="15"/>
      <c r="B122" s="757"/>
      <c r="C122" s="758"/>
      <c r="D122" s="759"/>
      <c r="E122" s="41"/>
      <c r="F122" s="347"/>
      <c r="G122" s="348"/>
      <c r="H122" s="33"/>
      <c r="I122" s="32"/>
      <c r="J122" s="32"/>
      <c r="K122" s="32"/>
      <c r="L122" s="32"/>
    </row>
    <row r="123" spans="1:16" s="31" customFormat="1" ht="15.6">
      <c r="A123" s="15"/>
      <c r="B123" s="760"/>
      <c r="C123" s="761"/>
      <c r="D123" s="762"/>
      <c r="E123" s="35"/>
      <c r="F123" s="347"/>
      <c r="G123" s="348"/>
      <c r="H123" s="33"/>
      <c r="I123" s="32"/>
      <c r="J123" s="32"/>
      <c r="K123" s="32"/>
      <c r="L123" s="32"/>
    </row>
    <row r="124" spans="1:16" s="31" customFormat="1" ht="15.6">
      <c r="A124" s="15"/>
      <c r="B124" s="760"/>
      <c r="C124" s="761"/>
      <c r="D124" s="762"/>
      <c r="E124" s="39"/>
      <c r="F124" s="347"/>
      <c r="G124" s="348"/>
      <c r="H124" s="33"/>
      <c r="I124" s="32"/>
      <c r="J124" s="32"/>
      <c r="K124" s="32"/>
      <c r="L124" s="32"/>
    </row>
    <row r="125" spans="1:16" s="31" customFormat="1">
      <c r="A125" s="15"/>
      <c r="B125" s="44"/>
      <c r="C125" s="43"/>
      <c r="D125" s="42"/>
      <c r="E125" s="41"/>
      <c r="F125" s="40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>
      <c r="A126" s="15"/>
      <c r="B126" s="757" t="s">
        <v>0</v>
      </c>
      <c r="C126" s="758"/>
      <c r="D126" s="759"/>
      <c r="E126" s="41"/>
      <c r="F126" s="40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>
      <c r="A127" s="15"/>
      <c r="B127" s="760"/>
      <c r="C127" s="761"/>
      <c r="D127" s="762"/>
      <c r="E127" s="35"/>
      <c r="F127" s="30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>
      <c r="A128" s="15"/>
      <c r="B128" s="760"/>
      <c r="C128" s="761"/>
      <c r="D128" s="762"/>
      <c r="E128" s="39"/>
      <c r="F128" s="38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>
      <c r="A129" s="15"/>
      <c r="B129" s="760"/>
      <c r="C129" s="761"/>
      <c r="D129" s="762"/>
      <c r="E129" s="37"/>
      <c r="F129" s="36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31" customFormat="1">
      <c r="A130" s="15"/>
      <c r="B130" s="760"/>
      <c r="C130" s="761"/>
      <c r="D130" s="762"/>
      <c r="E130" s="37"/>
      <c r="F130" s="36"/>
      <c r="G130" s="34"/>
      <c r="H130" s="33"/>
      <c r="I130" s="32"/>
      <c r="J130" s="32"/>
      <c r="K130" s="32"/>
      <c r="L130" s="32"/>
      <c r="M130" s="32"/>
      <c r="N130" s="32"/>
      <c r="O130" s="32"/>
      <c r="P130" s="32"/>
    </row>
    <row r="131" spans="1:18" s="31" customFormat="1">
      <c r="A131" s="15"/>
      <c r="B131" s="760"/>
      <c r="C131" s="761"/>
      <c r="D131" s="762"/>
      <c r="E131" s="37"/>
      <c r="F131" s="36"/>
      <c r="G131" s="34"/>
      <c r="H131" s="33"/>
      <c r="I131" s="32"/>
      <c r="J131" s="32"/>
      <c r="K131" s="32"/>
      <c r="L131" s="32"/>
      <c r="M131" s="32"/>
      <c r="N131" s="32"/>
      <c r="O131" s="32"/>
      <c r="P131" s="32"/>
    </row>
    <row r="132" spans="1:18" s="31" customFormat="1">
      <c r="A132" s="15"/>
      <c r="B132" s="763"/>
      <c r="C132" s="764"/>
      <c r="D132" s="765"/>
      <c r="E132" s="35"/>
      <c r="F132" s="35"/>
      <c r="G132" s="34"/>
      <c r="H132" s="33"/>
      <c r="I132" s="32"/>
      <c r="J132" s="32"/>
      <c r="K132" s="32"/>
      <c r="L132" s="32"/>
      <c r="M132" s="32"/>
      <c r="N132" s="32"/>
      <c r="O132" s="32"/>
      <c r="P132" s="32"/>
    </row>
    <row r="133" spans="1:18" s="23" customFormat="1">
      <c r="A133" s="30"/>
      <c r="B133" s="29"/>
      <c r="C133" s="28"/>
      <c r="D133" s="27"/>
      <c r="E133" s="26"/>
      <c r="F133" s="26"/>
      <c r="G133" s="25"/>
      <c r="H133" s="25"/>
      <c r="I133" s="24"/>
    </row>
    <row r="134" spans="1:18" s="15" customFormat="1">
      <c r="B134" s="22"/>
      <c r="D134" s="21"/>
      <c r="F134" s="20"/>
      <c r="G134" s="19"/>
      <c r="H134" s="18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  <row r="207" spans="2:18" s="8" customFormat="1">
      <c r="B207" s="10"/>
      <c r="D207" s="14"/>
      <c r="F207" s="7"/>
      <c r="G207" s="6"/>
      <c r="H207" s="5"/>
      <c r="I207" s="13"/>
      <c r="J207" s="3"/>
      <c r="K207" s="12"/>
      <c r="L207" s="12"/>
      <c r="M207" s="12"/>
      <c r="N207" s="12"/>
      <c r="O207" s="12"/>
      <c r="P207" s="12"/>
      <c r="Q207" s="12"/>
      <c r="R207" s="11"/>
    </row>
    <row r="208" spans="2:18" s="8" customFormat="1">
      <c r="B208" s="10"/>
      <c r="D208" s="14"/>
      <c r="F208" s="7"/>
      <c r="G208" s="6"/>
      <c r="H208" s="5"/>
      <c r="I208" s="13"/>
      <c r="J208" s="3"/>
      <c r="K208" s="12"/>
      <c r="L208" s="12"/>
      <c r="M208" s="12"/>
      <c r="N208" s="12"/>
      <c r="O208" s="12"/>
      <c r="P208" s="12"/>
      <c r="Q208" s="12"/>
      <c r="R208" s="11"/>
    </row>
    <row r="209" spans="2:18" s="8" customFormat="1">
      <c r="B209" s="10"/>
      <c r="D209" s="14"/>
      <c r="F209" s="7"/>
      <c r="G209" s="6"/>
      <c r="H209" s="5"/>
      <c r="I209" s="13"/>
      <c r="J209" s="3"/>
      <c r="K209" s="12"/>
      <c r="L209" s="12"/>
      <c r="M209" s="12"/>
      <c r="N209" s="12"/>
      <c r="O209" s="12"/>
      <c r="P209" s="12"/>
      <c r="Q209" s="12"/>
      <c r="R209" s="11"/>
    </row>
  </sheetData>
  <sheetProtection selectLockedCells="1" selectUnlockedCells="1"/>
  <mergeCells count="11">
    <mergeCell ref="D117:F117"/>
    <mergeCell ref="D118:F118"/>
    <mergeCell ref="D119:E119"/>
    <mergeCell ref="B122:D124"/>
    <mergeCell ref="B126:D132"/>
    <mergeCell ref="D115:F115"/>
    <mergeCell ref="A9:H9"/>
    <mergeCell ref="F103:H103"/>
    <mergeCell ref="F104:H104"/>
    <mergeCell ref="D113:F113"/>
    <mergeCell ref="D114:F114"/>
  </mergeCells>
  <conditionalFormatting sqref="F121:G124 D118:G118">
    <cfRule type="expression" dxfId="35" priority="6" stopIfTrue="1">
      <formula>$D$6&lt;&gt;0</formula>
    </cfRule>
  </conditionalFormatting>
  <conditionalFormatting sqref="F119:H120">
    <cfRule type="expression" dxfId="34" priority="5" stopIfTrue="1">
      <formula>$D$7&lt;&gt;0</formula>
    </cfRule>
  </conditionalFormatting>
  <conditionalFormatting sqref="G115">
    <cfRule type="expression" dxfId="33" priority="1" stopIfTrue="1">
      <formula>$D$6&lt;&gt;0</formula>
    </cfRule>
  </conditionalFormatting>
  <conditionalFormatting sqref="D115:F115">
    <cfRule type="expression" dxfId="32" priority="2" stopIfTrue="1">
      <formula>$D$6&lt;&gt;0</formula>
    </cfRule>
  </conditionalFormatting>
  <conditionalFormatting sqref="D117:G117">
    <cfRule type="expression" dxfId="31" priority="3" stopIfTrue="1">
      <formula>$D$6&lt;&gt;0</formula>
    </cfRule>
  </conditionalFormatting>
  <conditionalFormatting sqref="G108:G112">
    <cfRule type="cellIs" dxfId="30" priority="4" stopIfTrue="1" operator="between">
      <formula>$D108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2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9" max="7" man="1"/>
  </rowBreaks>
  <ignoredErrors>
    <ignoredError sqref="B77:B8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38"/>
  <sheetViews>
    <sheetView workbookViewId="0">
      <selection activeCell="N120" sqref="N120"/>
    </sheetView>
  </sheetViews>
  <sheetFormatPr defaultRowHeight="13.8"/>
  <cols>
    <col min="1" max="1" width="7" style="8" customWidth="1"/>
    <col min="2" max="2" width="9.33203125" style="10" customWidth="1"/>
    <col min="3" max="3" width="10.88671875" style="8" customWidth="1"/>
    <col min="4" max="4" width="68.44140625" style="9" customWidth="1"/>
    <col min="5" max="5" width="8.88671875" style="8" customWidth="1"/>
    <col min="6" max="6" width="9.44140625" style="7" customWidth="1"/>
    <col min="7" max="7" width="9" style="6" customWidth="1"/>
    <col min="8" max="8" width="14.44140625" style="5" customWidth="1"/>
    <col min="9" max="9" width="9.109375" style="4"/>
    <col min="10" max="10" width="105.44140625" style="3" customWidth="1"/>
    <col min="11" max="11" width="8.5546875" style="2" customWidth="1"/>
    <col min="12" max="12" width="25.5546875" style="2" customWidth="1"/>
    <col min="13" max="17" width="9.109375" style="2"/>
    <col min="18" max="256" width="9.109375" style="1"/>
    <col min="257" max="257" width="7" style="1" customWidth="1"/>
    <col min="258" max="258" width="9.33203125" style="1" customWidth="1"/>
    <col min="259" max="259" width="10.88671875" style="1" customWidth="1"/>
    <col min="260" max="260" width="68.44140625" style="1" customWidth="1"/>
    <col min="261" max="261" width="8.88671875" style="1" customWidth="1"/>
    <col min="262" max="262" width="9.44140625" style="1" customWidth="1"/>
    <col min="263" max="263" width="9" style="1" customWidth="1"/>
    <col min="264" max="264" width="14.44140625" style="1" customWidth="1"/>
    <col min="265" max="265" width="9.109375" style="1"/>
    <col min="266" max="266" width="105.44140625" style="1" customWidth="1"/>
    <col min="267" max="267" width="8.5546875" style="1" customWidth="1"/>
    <col min="268" max="268" width="25.5546875" style="1" customWidth="1"/>
    <col min="269" max="512" width="9.109375" style="1"/>
    <col min="513" max="513" width="7" style="1" customWidth="1"/>
    <col min="514" max="514" width="9.33203125" style="1" customWidth="1"/>
    <col min="515" max="515" width="10.88671875" style="1" customWidth="1"/>
    <col min="516" max="516" width="68.44140625" style="1" customWidth="1"/>
    <col min="517" max="517" width="8.88671875" style="1" customWidth="1"/>
    <col min="518" max="518" width="9.44140625" style="1" customWidth="1"/>
    <col min="519" max="519" width="9" style="1" customWidth="1"/>
    <col min="520" max="520" width="14.44140625" style="1" customWidth="1"/>
    <col min="521" max="521" width="9.109375" style="1"/>
    <col min="522" max="522" width="105.44140625" style="1" customWidth="1"/>
    <col min="523" max="523" width="8.5546875" style="1" customWidth="1"/>
    <col min="524" max="524" width="25.5546875" style="1" customWidth="1"/>
    <col min="525" max="768" width="9.109375" style="1"/>
    <col min="769" max="769" width="7" style="1" customWidth="1"/>
    <col min="770" max="770" width="9.33203125" style="1" customWidth="1"/>
    <col min="771" max="771" width="10.88671875" style="1" customWidth="1"/>
    <col min="772" max="772" width="68.44140625" style="1" customWidth="1"/>
    <col min="773" max="773" width="8.88671875" style="1" customWidth="1"/>
    <col min="774" max="774" width="9.44140625" style="1" customWidth="1"/>
    <col min="775" max="775" width="9" style="1" customWidth="1"/>
    <col min="776" max="776" width="14.44140625" style="1" customWidth="1"/>
    <col min="777" max="777" width="9.109375" style="1"/>
    <col min="778" max="778" width="105.44140625" style="1" customWidth="1"/>
    <col min="779" max="779" width="8.5546875" style="1" customWidth="1"/>
    <col min="780" max="780" width="25.5546875" style="1" customWidth="1"/>
    <col min="781" max="1024" width="9.109375" style="1"/>
    <col min="1025" max="1025" width="7" style="1" customWidth="1"/>
    <col min="1026" max="1026" width="9.33203125" style="1" customWidth="1"/>
    <col min="1027" max="1027" width="10.88671875" style="1" customWidth="1"/>
    <col min="1028" max="1028" width="68.44140625" style="1" customWidth="1"/>
    <col min="1029" max="1029" width="8.88671875" style="1" customWidth="1"/>
    <col min="1030" max="1030" width="9.44140625" style="1" customWidth="1"/>
    <col min="1031" max="1031" width="9" style="1" customWidth="1"/>
    <col min="1032" max="1032" width="14.44140625" style="1" customWidth="1"/>
    <col min="1033" max="1033" width="9.109375" style="1"/>
    <col min="1034" max="1034" width="105.44140625" style="1" customWidth="1"/>
    <col min="1035" max="1035" width="8.5546875" style="1" customWidth="1"/>
    <col min="1036" max="1036" width="25.5546875" style="1" customWidth="1"/>
    <col min="1037" max="1280" width="9.109375" style="1"/>
    <col min="1281" max="1281" width="7" style="1" customWidth="1"/>
    <col min="1282" max="1282" width="9.33203125" style="1" customWidth="1"/>
    <col min="1283" max="1283" width="10.88671875" style="1" customWidth="1"/>
    <col min="1284" max="1284" width="68.44140625" style="1" customWidth="1"/>
    <col min="1285" max="1285" width="8.88671875" style="1" customWidth="1"/>
    <col min="1286" max="1286" width="9.44140625" style="1" customWidth="1"/>
    <col min="1287" max="1287" width="9" style="1" customWidth="1"/>
    <col min="1288" max="1288" width="14.44140625" style="1" customWidth="1"/>
    <col min="1289" max="1289" width="9.109375" style="1"/>
    <col min="1290" max="1290" width="105.44140625" style="1" customWidth="1"/>
    <col min="1291" max="1291" width="8.5546875" style="1" customWidth="1"/>
    <col min="1292" max="1292" width="25.5546875" style="1" customWidth="1"/>
    <col min="1293" max="1536" width="9.109375" style="1"/>
    <col min="1537" max="1537" width="7" style="1" customWidth="1"/>
    <col min="1538" max="1538" width="9.33203125" style="1" customWidth="1"/>
    <col min="1539" max="1539" width="10.88671875" style="1" customWidth="1"/>
    <col min="1540" max="1540" width="68.44140625" style="1" customWidth="1"/>
    <col min="1541" max="1541" width="8.88671875" style="1" customWidth="1"/>
    <col min="1542" max="1542" width="9.44140625" style="1" customWidth="1"/>
    <col min="1543" max="1543" width="9" style="1" customWidth="1"/>
    <col min="1544" max="1544" width="14.44140625" style="1" customWidth="1"/>
    <col min="1545" max="1545" width="9.109375" style="1"/>
    <col min="1546" max="1546" width="105.44140625" style="1" customWidth="1"/>
    <col min="1547" max="1547" width="8.5546875" style="1" customWidth="1"/>
    <col min="1548" max="1548" width="25.5546875" style="1" customWidth="1"/>
    <col min="1549" max="1792" width="9.109375" style="1"/>
    <col min="1793" max="1793" width="7" style="1" customWidth="1"/>
    <col min="1794" max="1794" width="9.33203125" style="1" customWidth="1"/>
    <col min="1795" max="1795" width="10.88671875" style="1" customWidth="1"/>
    <col min="1796" max="1796" width="68.44140625" style="1" customWidth="1"/>
    <col min="1797" max="1797" width="8.88671875" style="1" customWidth="1"/>
    <col min="1798" max="1798" width="9.44140625" style="1" customWidth="1"/>
    <col min="1799" max="1799" width="9" style="1" customWidth="1"/>
    <col min="1800" max="1800" width="14.44140625" style="1" customWidth="1"/>
    <col min="1801" max="1801" width="9.109375" style="1"/>
    <col min="1802" max="1802" width="105.44140625" style="1" customWidth="1"/>
    <col min="1803" max="1803" width="8.5546875" style="1" customWidth="1"/>
    <col min="1804" max="1804" width="25.5546875" style="1" customWidth="1"/>
    <col min="1805" max="2048" width="9.109375" style="1"/>
    <col min="2049" max="2049" width="7" style="1" customWidth="1"/>
    <col min="2050" max="2050" width="9.33203125" style="1" customWidth="1"/>
    <col min="2051" max="2051" width="10.88671875" style="1" customWidth="1"/>
    <col min="2052" max="2052" width="68.44140625" style="1" customWidth="1"/>
    <col min="2053" max="2053" width="8.88671875" style="1" customWidth="1"/>
    <col min="2054" max="2054" width="9.44140625" style="1" customWidth="1"/>
    <col min="2055" max="2055" width="9" style="1" customWidth="1"/>
    <col min="2056" max="2056" width="14.44140625" style="1" customWidth="1"/>
    <col min="2057" max="2057" width="9.109375" style="1"/>
    <col min="2058" max="2058" width="105.44140625" style="1" customWidth="1"/>
    <col min="2059" max="2059" width="8.5546875" style="1" customWidth="1"/>
    <col min="2060" max="2060" width="25.5546875" style="1" customWidth="1"/>
    <col min="2061" max="2304" width="9.109375" style="1"/>
    <col min="2305" max="2305" width="7" style="1" customWidth="1"/>
    <col min="2306" max="2306" width="9.33203125" style="1" customWidth="1"/>
    <col min="2307" max="2307" width="10.88671875" style="1" customWidth="1"/>
    <col min="2308" max="2308" width="68.44140625" style="1" customWidth="1"/>
    <col min="2309" max="2309" width="8.88671875" style="1" customWidth="1"/>
    <col min="2310" max="2310" width="9.44140625" style="1" customWidth="1"/>
    <col min="2311" max="2311" width="9" style="1" customWidth="1"/>
    <col min="2312" max="2312" width="14.44140625" style="1" customWidth="1"/>
    <col min="2313" max="2313" width="9.109375" style="1"/>
    <col min="2314" max="2314" width="105.44140625" style="1" customWidth="1"/>
    <col min="2315" max="2315" width="8.5546875" style="1" customWidth="1"/>
    <col min="2316" max="2316" width="25.5546875" style="1" customWidth="1"/>
    <col min="2317" max="2560" width="9.109375" style="1"/>
    <col min="2561" max="2561" width="7" style="1" customWidth="1"/>
    <col min="2562" max="2562" width="9.33203125" style="1" customWidth="1"/>
    <col min="2563" max="2563" width="10.88671875" style="1" customWidth="1"/>
    <col min="2564" max="2564" width="68.44140625" style="1" customWidth="1"/>
    <col min="2565" max="2565" width="8.88671875" style="1" customWidth="1"/>
    <col min="2566" max="2566" width="9.44140625" style="1" customWidth="1"/>
    <col min="2567" max="2567" width="9" style="1" customWidth="1"/>
    <col min="2568" max="2568" width="14.44140625" style="1" customWidth="1"/>
    <col min="2569" max="2569" width="9.109375" style="1"/>
    <col min="2570" max="2570" width="105.44140625" style="1" customWidth="1"/>
    <col min="2571" max="2571" width="8.5546875" style="1" customWidth="1"/>
    <col min="2572" max="2572" width="25.5546875" style="1" customWidth="1"/>
    <col min="2573" max="2816" width="9.109375" style="1"/>
    <col min="2817" max="2817" width="7" style="1" customWidth="1"/>
    <col min="2818" max="2818" width="9.33203125" style="1" customWidth="1"/>
    <col min="2819" max="2819" width="10.88671875" style="1" customWidth="1"/>
    <col min="2820" max="2820" width="68.44140625" style="1" customWidth="1"/>
    <col min="2821" max="2821" width="8.88671875" style="1" customWidth="1"/>
    <col min="2822" max="2822" width="9.44140625" style="1" customWidth="1"/>
    <col min="2823" max="2823" width="9" style="1" customWidth="1"/>
    <col min="2824" max="2824" width="14.44140625" style="1" customWidth="1"/>
    <col min="2825" max="2825" width="9.109375" style="1"/>
    <col min="2826" max="2826" width="105.44140625" style="1" customWidth="1"/>
    <col min="2827" max="2827" width="8.5546875" style="1" customWidth="1"/>
    <col min="2828" max="2828" width="25.5546875" style="1" customWidth="1"/>
    <col min="2829" max="3072" width="9.109375" style="1"/>
    <col min="3073" max="3073" width="7" style="1" customWidth="1"/>
    <col min="3074" max="3074" width="9.33203125" style="1" customWidth="1"/>
    <col min="3075" max="3075" width="10.88671875" style="1" customWidth="1"/>
    <col min="3076" max="3076" width="68.44140625" style="1" customWidth="1"/>
    <col min="3077" max="3077" width="8.88671875" style="1" customWidth="1"/>
    <col min="3078" max="3078" width="9.44140625" style="1" customWidth="1"/>
    <col min="3079" max="3079" width="9" style="1" customWidth="1"/>
    <col min="3080" max="3080" width="14.44140625" style="1" customWidth="1"/>
    <col min="3081" max="3081" width="9.109375" style="1"/>
    <col min="3082" max="3082" width="105.44140625" style="1" customWidth="1"/>
    <col min="3083" max="3083" width="8.5546875" style="1" customWidth="1"/>
    <col min="3084" max="3084" width="25.5546875" style="1" customWidth="1"/>
    <col min="3085" max="3328" width="9.109375" style="1"/>
    <col min="3329" max="3329" width="7" style="1" customWidth="1"/>
    <col min="3330" max="3330" width="9.33203125" style="1" customWidth="1"/>
    <col min="3331" max="3331" width="10.88671875" style="1" customWidth="1"/>
    <col min="3332" max="3332" width="68.44140625" style="1" customWidth="1"/>
    <col min="3333" max="3333" width="8.88671875" style="1" customWidth="1"/>
    <col min="3334" max="3334" width="9.44140625" style="1" customWidth="1"/>
    <col min="3335" max="3335" width="9" style="1" customWidth="1"/>
    <col min="3336" max="3336" width="14.44140625" style="1" customWidth="1"/>
    <col min="3337" max="3337" width="9.109375" style="1"/>
    <col min="3338" max="3338" width="105.44140625" style="1" customWidth="1"/>
    <col min="3339" max="3339" width="8.5546875" style="1" customWidth="1"/>
    <col min="3340" max="3340" width="25.5546875" style="1" customWidth="1"/>
    <col min="3341" max="3584" width="9.109375" style="1"/>
    <col min="3585" max="3585" width="7" style="1" customWidth="1"/>
    <col min="3586" max="3586" width="9.33203125" style="1" customWidth="1"/>
    <col min="3587" max="3587" width="10.88671875" style="1" customWidth="1"/>
    <col min="3588" max="3588" width="68.44140625" style="1" customWidth="1"/>
    <col min="3589" max="3589" width="8.88671875" style="1" customWidth="1"/>
    <col min="3590" max="3590" width="9.44140625" style="1" customWidth="1"/>
    <col min="3591" max="3591" width="9" style="1" customWidth="1"/>
    <col min="3592" max="3592" width="14.44140625" style="1" customWidth="1"/>
    <col min="3593" max="3593" width="9.109375" style="1"/>
    <col min="3594" max="3594" width="105.44140625" style="1" customWidth="1"/>
    <col min="3595" max="3595" width="8.5546875" style="1" customWidth="1"/>
    <col min="3596" max="3596" width="25.5546875" style="1" customWidth="1"/>
    <col min="3597" max="3840" width="9.109375" style="1"/>
    <col min="3841" max="3841" width="7" style="1" customWidth="1"/>
    <col min="3842" max="3842" width="9.33203125" style="1" customWidth="1"/>
    <col min="3843" max="3843" width="10.88671875" style="1" customWidth="1"/>
    <col min="3844" max="3844" width="68.44140625" style="1" customWidth="1"/>
    <col min="3845" max="3845" width="8.88671875" style="1" customWidth="1"/>
    <col min="3846" max="3846" width="9.44140625" style="1" customWidth="1"/>
    <col min="3847" max="3847" width="9" style="1" customWidth="1"/>
    <col min="3848" max="3848" width="14.44140625" style="1" customWidth="1"/>
    <col min="3849" max="3849" width="9.109375" style="1"/>
    <col min="3850" max="3850" width="105.44140625" style="1" customWidth="1"/>
    <col min="3851" max="3851" width="8.5546875" style="1" customWidth="1"/>
    <col min="3852" max="3852" width="25.5546875" style="1" customWidth="1"/>
    <col min="3853" max="4096" width="9.109375" style="1"/>
    <col min="4097" max="4097" width="7" style="1" customWidth="1"/>
    <col min="4098" max="4098" width="9.33203125" style="1" customWidth="1"/>
    <col min="4099" max="4099" width="10.88671875" style="1" customWidth="1"/>
    <col min="4100" max="4100" width="68.44140625" style="1" customWidth="1"/>
    <col min="4101" max="4101" width="8.88671875" style="1" customWidth="1"/>
    <col min="4102" max="4102" width="9.44140625" style="1" customWidth="1"/>
    <col min="4103" max="4103" width="9" style="1" customWidth="1"/>
    <col min="4104" max="4104" width="14.44140625" style="1" customWidth="1"/>
    <col min="4105" max="4105" width="9.109375" style="1"/>
    <col min="4106" max="4106" width="105.44140625" style="1" customWidth="1"/>
    <col min="4107" max="4107" width="8.5546875" style="1" customWidth="1"/>
    <col min="4108" max="4108" width="25.5546875" style="1" customWidth="1"/>
    <col min="4109" max="4352" width="9.109375" style="1"/>
    <col min="4353" max="4353" width="7" style="1" customWidth="1"/>
    <col min="4354" max="4354" width="9.33203125" style="1" customWidth="1"/>
    <col min="4355" max="4355" width="10.88671875" style="1" customWidth="1"/>
    <col min="4356" max="4356" width="68.44140625" style="1" customWidth="1"/>
    <col min="4357" max="4357" width="8.88671875" style="1" customWidth="1"/>
    <col min="4358" max="4358" width="9.44140625" style="1" customWidth="1"/>
    <col min="4359" max="4359" width="9" style="1" customWidth="1"/>
    <col min="4360" max="4360" width="14.44140625" style="1" customWidth="1"/>
    <col min="4361" max="4361" width="9.109375" style="1"/>
    <col min="4362" max="4362" width="105.44140625" style="1" customWidth="1"/>
    <col min="4363" max="4363" width="8.5546875" style="1" customWidth="1"/>
    <col min="4364" max="4364" width="25.5546875" style="1" customWidth="1"/>
    <col min="4365" max="4608" width="9.109375" style="1"/>
    <col min="4609" max="4609" width="7" style="1" customWidth="1"/>
    <col min="4610" max="4610" width="9.33203125" style="1" customWidth="1"/>
    <col min="4611" max="4611" width="10.88671875" style="1" customWidth="1"/>
    <col min="4612" max="4612" width="68.44140625" style="1" customWidth="1"/>
    <col min="4613" max="4613" width="8.88671875" style="1" customWidth="1"/>
    <col min="4614" max="4614" width="9.44140625" style="1" customWidth="1"/>
    <col min="4615" max="4615" width="9" style="1" customWidth="1"/>
    <col min="4616" max="4616" width="14.44140625" style="1" customWidth="1"/>
    <col min="4617" max="4617" width="9.109375" style="1"/>
    <col min="4618" max="4618" width="105.44140625" style="1" customWidth="1"/>
    <col min="4619" max="4619" width="8.5546875" style="1" customWidth="1"/>
    <col min="4620" max="4620" width="25.5546875" style="1" customWidth="1"/>
    <col min="4621" max="4864" width="9.109375" style="1"/>
    <col min="4865" max="4865" width="7" style="1" customWidth="1"/>
    <col min="4866" max="4866" width="9.33203125" style="1" customWidth="1"/>
    <col min="4867" max="4867" width="10.88671875" style="1" customWidth="1"/>
    <col min="4868" max="4868" width="68.44140625" style="1" customWidth="1"/>
    <col min="4869" max="4869" width="8.88671875" style="1" customWidth="1"/>
    <col min="4870" max="4870" width="9.44140625" style="1" customWidth="1"/>
    <col min="4871" max="4871" width="9" style="1" customWidth="1"/>
    <col min="4872" max="4872" width="14.44140625" style="1" customWidth="1"/>
    <col min="4873" max="4873" width="9.109375" style="1"/>
    <col min="4874" max="4874" width="105.44140625" style="1" customWidth="1"/>
    <col min="4875" max="4875" width="8.5546875" style="1" customWidth="1"/>
    <col min="4876" max="4876" width="25.5546875" style="1" customWidth="1"/>
    <col min="4877" max="5120" width="9.109375" style="1"/>
    <col min="5121" max="5121" width="7" style="1" customWidth="1"/>
    <col min="5122" max="5122" width="9.33203125" style="1" customWidth="1"/>
    <col min="5123" max="5123" width="10.88671875" style="1" customWidth="1"/>
    <col min="5124" max="5124" width="68.44140625" style="1" customWidth="1"/>
    <col min="5125" max="5125" width="8.88671875" style="1" customWidth="1"/>
    <col min="5126" max="5126" width="9.44140625" style="1" customWidth="1"/>
    <col min="5127" max="5127" width="9" style="1" customWidth="1"/>
    <col min="5128" max="5128" width="14.44140625" style="1" customWidth="1"/>
    <col min="5129" max="5129" width="9.109375" style="1"/>
    <col min="5130" max="5130" width="105.44140625" style="1" customWidth="1"/>
    <col min="5131" max="5131" width="8.5546875" style="1" customWidth="1"/>
    <col min="5132" max="5132" width="25.5546875" style="1" customWidth="1"/>
    <col min="5133" max="5376" width="9.109375" style="1"/>
    <col min="5377" max="5377" width="7" style="1" customWidth="1"/>
    <col min="5378" max="5378" width="9.33203125" style="1" customWidth="1"/>
    <col min="5379" max="5379" width="10.88671875" style="1" customWidth="1"/>
    <col min="5380" max="5380" width="68.44140625" style="1" customWidth="1"/>
    <col min="5381" max="5381" width="8.88671875" style="1" customWidth="1"/>
    <col min="5382" max="5382" width="9.44140625" style="1" customWidth="1"/>
    <col min="5383" max="5383" width="9" style="1" customWidth="1"/>
    <col min="5384" max="5384" width="14.44140625" style="1" customWidth="1"/>
    <col min="5385" max="5385" width="9.109375" style="1"/>
    <col min="5386" max="5386" width="105.44140625" style="1" customWidth="1"/>
    <col min="5387" max="5387" width="8.5546875" style="1" customWidth="1"/>
    <col min="5388" max="5388" width="25.5546875" style="1" customWidth="1"/>
    <col min="5389" max="5632" width="9.109375" style="1"/>
    <col min="5633" max="5633" width="7" style="1" customWidth="1"/>
    <col min="5634" max="5634" width="9.33203125" style="1" customWidth="1"/>
    <col min="5635" max="5635" width="10.88671875" style="1" customWidth="1"/>
    <col min="5636" max="5636" width="68.44140625" style="1" customWidth="1"/>
    <col min="5637" max="5637" width="8.88671875" style="1" customWidth="1"/>
    <col min="5638" max="5638" width="9.44140625" style="1" customWidth="1"/>
    <col min="5639" max="5639" width="9" style="1" customWidth="1"/>
    <col min="5640" max="5640" width="14.44140625" style="1" customWidth="1"/>
    <col min="5641" max="5641" width="9.109375" style="1"/>
    <col min="5642" max="5642" width="105.44140625" style="1" customWidth="1"/>
    <col min="5643" max="5643" width="8.5546875" style="1" customWidth="1"/>
    <col min="5644" max="5644" width="25.5546875" style="1" customWidth="1"/>
    <col min="5645" max="5888" width="9.109375" style="1"/>
    <col min="5889" max="5889" width="7" style="1" customWidth="1"/>
    <col min="5890" max="5890" width="9.33203125" style="1" customWidth="1"/>
    <col min="5891" max="5891" width="10.88671875" style="1" customWidth="1"/>
    <col min="5892" max="5892" width="68.44140625" style="1" customWidth="1"/>
    <col min="5893" max="5893" width="8.88671875" style="1" customWidth="1"/>
    <col min="5894" max="5894" width="9.44140625" style="1" customWidth="1"/>
    <col min="5895" max="5895" width="9" style="1" customWidth="1"/>
    <col min="5896" max="5896" width="14.44140625" style="1" customWidth="1"/>
    <col min="5897" max="5897" width="9.109375" style="1"/>
    <col min="5898" max="5898" width="105.44140625" style="1" customWidth="1"/>
    <col min="5899" max="5899" width="8.5546875" style="1" customWidth="1"/>
    <col min="5900" max="5900" width="25.5546875" style="1" customWidth="1"/>
    <col min="5901" max="6144" width="9.109375" style="1"/>
    <col min="6145" max="6145" width="7" style="1" customWidth="1"/>
    <col min="6146" max="6146" width="9.33203125" style="1" customWidth="1"/>
    <col min="6147" max="6147" width="10.88671875" style="1" customWidth="1"/>
    <col min="6148" max="6148" width="68.44140625" style="1" customWidth="1"/>
    <col min="6149" max="6149" width="8.88671875" style="1" customWidth="1"/>
    <col min="6150" max="6150" width="9.44140625" style="1" customWidth="1"/>
    <col min="6151" max="6151" width="9" style="1" customWidth="1"/>
    <col min="6152" max="6152" width="14.44140625" style="1" customWidth="1"/>
    <col min="6153" max="6153" width="9.109375" style="1"/>
    <col min="6154" max="6154" width="105.44140625" style="1" customWidth="1"/>
    <col min="6155" max="6155" width="8.5546875" style="1" customWidth="1"/>
    <col min="6156" max="6156" width="25.5546875" style="1" customWidth="1"/>
    <col min="6157" max="6400" width="9.109375" style="1"/>
    <col min="6401" max="6401" width="7" style="1" customWidth="1"/>
    <col min="6402" max="6402" width="9.33203125" style="1" customWidth="1"/>
    <col min="6403" max="6403" width="10.88671875" style="1" customWidth="1"/>
    <col min="6404" max="6404" width="68.44140625" style="1" customWidth="1"/>
    <col min="6405" max="6405" width="8.88671875" style="1" customWidth="1"/>
    <col min="6406" max="6406" width="9.44140625" style="1" customWidth="1"/>
    <col min="6407" max="6407" width="9" style="1" customWidth="1"/>
    <col min="6408" max="6408" width="14.44140625" style="1" customWidth="1"/>
    <col min="6409" max="6409" width="9.109375" style="1"/>
    <col min="6410" max="6410" width="105.44140625" style="1" customWidth="1"/>
    <col min="6411" max="6411" width="8.5546875" style="1" customWidth="1"/>
    <col min="6412" max="6412" width="25.5546875" style="1" customWidth="1"/>
    <col min="6413" max="6656" width="9.109375" style="1"/>
    <col min="6657" max="6657" width="7" style="1" customWidth="1"/>
    <col min="6658" max="6658" width="9.33203125" style="1" customWidth="1"/>
    <col min="6659" max="6659" width="10.88671875" style="1" customWidth="1"/>
    <col min="6660" max="6660" width="68.44140625" style="1" customWidth="1"/>
    <col min="6661" max="6661" width="8.88671875" style="1" customWidth="1"/>
    <col min="6662" max="6662" width="9.44140625" style="1" customWidth="1"/>
    <col min="6663" max="6663" width="9" style="1" customWidth="1"/>
    <col min="6664" max="6664" width="14.44140625" style="1" customWidth="1"/>
    <col min="6665" max="6665" width="9.109375" style="1"/>
    <col min="6666" max="6666" width="105.44140625" style="1" customWidth="1"/>
    <col min="6667" max="6667" width="8.5546875" style="1" customWidth="1"/>
    <col min="6668" max="6668" width="25.5546875" style="1" customWidth="1"/>
    <col min="6669" max="6912" width="9.109375" style="1"/>
    <col min="6913" max="6913" width="7" style="1" customWidth="1"/>
    <col min="6914" max="6914" width="9.33203125" style="1" customWidth="1"/>
    <col min="6915" max="6915" width="10.88671875" style="1" customWidth="1"/>
    <col min="6916" max="6916" width="68.44140625" style="1" customWidth="1"/>
    <col min="6917" max="6917" width="8.88671875" style="1" customWidth="1"/>
    <col min="6918" max="6918" width="9.44140625" style="1" customWidth="1"/>
    <col min="6919" max="6919" width="9" style="1" customWidth="1"/>
    <col min="6920" max="6920" width="14.44140625" style="1" customWidth="1"/>
    <col min="6921" max="6921" width="9.109375" style="1"/>
    <col min="6922" max="6922" width="105.44140625" style="1" customWidth="1"/>
    <col min="6923" max="6923" width="8.5546875" style="1" customWidth="1"/>
    <col min="6924" max="6924" width="25.5546875" style="1" customWidth="1"/>
    <col min="6925" max="7168" width="9.109375" style="1"/>
    <col min="7169" max="7169" width="7" style="1" customWidth="1"/>
    <col min="7170" max="7170" width="9.33203125" style="1" customWidth="1"/>
    <col min="7171" max="7171" width="10.88671875" style="1" customWidth="1"/>
    <col min="7172" max="7172" width="68.44140625" style="1" customWidth="1"/>
    <col min="7173" max="7173" width="8.88671875" style="1" customWidth="1"/>
    <col min="7174" max="7174" width="9.44140625" style="1" customWidth="1"/>
    <col min="7175" max="7175" width="9" style="1" customWidth="1"/>
    <col min="7176" max="7176" width="14.44140625" style="1" customWidth="1"/>
    <col min="7177" max="7177" width="9.109375" style="1"/>
    <col min="7178" max="7178" width="105.44140625" style="1" customWidth="1"/>
    <col min="7179" max="7179" width="8.5546875" style="1" customWidth="1"/>
    <col min="7180" max="7180" width="25.5546875" style="1" customWidth="1"/>
    <col min="7181" max="7424" width="9.109375" style="1"/>
    <col min="7425" max="7425" width="7" style="1" customWidth="1"/>
    <col min="7426" max="7426" width="9.33203125" style="1" customWidth="1"/>
    <col min="7427" max="7427" width="10.88671875" style="1" customWidth="1"/>
    <col min="7428" max="7428" width="68.44140625" style="1" customWidth="1"/>
    <col min="7429" max="7429" width="8.88671875" style="1" customWidth="1"/>
    <col min="7430" max="7430" width="9.44140625" style="1" customWidth="1"/>
    <col min="7431" max="7431" width="9" style="1" customWidth="1"/>
    <col min="7432" max="7432" width="14.44140625" style="1" customWidth="1"/>
    <col min="7433" max="7433" width="9.109375" style="1"/>
    <col min="7434" max="7434" width="105.44140625" style="1" customWidth="1"/>
    <col min="7435" max="7435" width="8.5546875" style="1" customWidth="1"/>
    <col min="7436" max="7436" width="25.5546875" style="1" customWidth="1"/>
    <col min="7437" max="7680" width="9.109375" style="1"/>
    <col min="7681" max="7681" width="7" style="1" customWidth="1"/>
    <col min="7682" max="7682" width="9.33203125" style="1" customWidth="1"/>
    <col min="7683" max="7683" width="10.88671875" style="1" customWidth="1"/>
    <col min="7684" max="7684" width="68.44140625" style="1" customWidth="1"/>
    <col min="7685" max="7685" width="8.88671875" style="1" customWidth="1"/>
    <col min="7686" max="7686" width="9.44140625" style="1" customWidth="1"/>
    <col min="7687" max="7687" width="9" style="1" customWidth="1"/>
    <col min="7688" max="7688" width="14.44140625" style="1" customWidth="1"/>
    <col min="7689" max="7689" width="9.109375" style="1"/>
    <col min="7690" max="7690" width="105.44140625" style="1" customWidth="1"/>
    <col min="7691" max="7691" width="8.5546875" style="1" customWidth="1"/>
    <col min="7692" max="7692" width="25.5546875" style="1" customWidth="1"/>
    <col min="7693" max="7936" width="9.109375" style="1"/>
    <col min="7937" max="7937" width="7" style="1" customWidth="1"/>
    <col min="7938" max="7938" width="9.33203125" style="1" customWidth="1"/>
    <col min="7939" max="7939" width="10.88671875" style="1" customWidth="1"/>
    <col min="7940" max="7940" width="68.44140625" style="1" customWidth="1"/>
    <col min="7941" max="7941" width="8.88671875" style="1" customWidth="1"/>
    <col min="7942" max="7942" width="9.44140625" style="1" customWidth="1"/>
    <col min="7943" max="7943" width="9" style="1" customWidth="1"/>
    <col min="7944" max="7944" width="14.44140625" style="1" customWidth="1"/>
    <col min="7945" max="7945" width="9.109375" style="1"/>
    <col min="7946" max="7946" width="105.44140625" style="1" customWidth="1"/>
    <col min="7947" max="7947" width="8.5546875" style="1" customWidth="1"/>
    <col min="7948" max="7948" width="25.5546875" style="1" customWidth="1"/>
    <col min="7949" max="8192" width="9.109375" style="1"/>
    <col min="8193" max="8193" width="7" style="1" customWidth="1"/>
    <col min="8194" max="8194" width="9.33203125" style="1" customWidth="1"/>
    <col min="8195" max="8195" width="10.88671875" style="1" customWidth="1"/>
    <col min="8196" max="8196" width="68.44140625" style="1" customWidth="1"/>
    <col min="8197" max="8197" width="8.88671875" style="1" customWidth="1"/>
    <col min="8198" max="8198" width="9.44140625" style="1" customWidth="1"/>
    <col min="8199" max="8199" width="9" style="1" customWidth="1"/>
    <col min="8200" max="8200" width="14.44140625" style="1" customWidth="1"/>
    <col min="8201" max="8201" width="9.109375" style="1"/>
    <col min="8202" max="8202" width="105.44140625" style="1" customWidth="1"/>
    <col min="8203" max="8203" width="8.5546875" style="1" customWidth="1"/>
    <col min="8204" max="8204" width="25.5546875" style="1" customWidth="1"/>
    <col min="8205" max="8448" width="9.109375" style="1"/>
    <col min="8449" max="8449" width="7" style="1" customWidth="1"/>
    <col min="8450" max="8450" width="9.33203125" style="1" customWidth="1"/>
    <col min="8451" max="8451" width="10.88671875" style="1" customWidth="1"/>
    <col min="8452" max="8452" width="68.44140625" style="1" customWidth="1"/>
    <col min="8453" max="8453" width="8.88671875" style="1" customWidth="1"/>
    <col min="8454" max="8454" width="9.44140625" style="1" customWidth="1"/>
    <col min="8455" max="8455" width="9" style="1" customWidth="1"/>
    <col min="8456" max="8456" width="14.44140625" style="1" customWidth="1"/>
    <col min="8457" max="8457" width="9.109375" style="1"/>
    <col min="8458" max="8458" width="105.44140625" style="1" customWidth="1"/>
    <col min="8459" max="8459" width="8.5546875" style="1" customWidth="1"/>
    <col min="8460" max="8460" width="25.5546875" style="1" customWidth="1"/>
    <col min="8461" max="8704" width="9.109375" style="1"/>
    <col min="8705" max="8705" width="7" style="1" customWidth="1"/>
    <col min="8706" max="8706" width="9.33203125" style="1" customWidth="1"/>
    <col min="8707" max="8707" width="10.88671875" style="1" customWidth="1"/>
    <col min="8708" max="8708" width="68.44140625" style="1" customWidth="1"/>
    <col min="8709" max="8709" width="8.88671875" style="1" customWidth="1"/>
    <col min="8710" max="8710" width="9.44140625" style="1" customWidth="1"/>
    <col min="8711" max="8711" width="9" style="1" customWidth="1"/>
    <col min="8712" max="8712" width="14.44140625" style="1" customWidth="1"/>
    <col min="8713" max="8713" width="9.109375" style="1"/>
    <col min="8714" max="8714" width="105.44140625" style="1" customWidth="1"/>
    <col min="8715" max="8715" width="8.5546875" style="1" customWidth="1"/>
    <col min="8716" max="8716" width="25.5546875" style="1" customWidth="1"/>
    <col min="8717" max="8960" width="9.109375" style="1"/>
    <col min="8961" max="8961" width="7" style="1" customWidth="1"/>
    <col min="8962" max="8962" width="9.33203125" style="1" customWidth="1"/>
    <col min="8963" max="8963" width="10.88671875" style="1" customWidth="1"/>
    <col min="8964" max="8964" width="68.44140625" style="1" customWidth="1"/>
    <col min="8965" max="8965" width="8.88671875" style="1" customWidth="1"/>
    <col min="8966" max="8966" width="9.44140625" style="1" customWidth="1"/>
    <col min="8967" max="8967" width="9" style="1" customWidth="1"/>
    <col min="8968" max="8968" width="14.44140625" style="1" customWidth="1"/>
    <col min="8969" max="8969" width="9.109375" style="1"/>
    <col min="8970" max="8970" width="105.44140625" style="1" customWidth="1"/>
    <col min="8971" max="8971" width="8.5546875" style="1" customWidth="1"/>
    <col min="8972" max="8972" width="25.5546875" style="1" customWidth="1"/>
    <col min="8973" max="9216" width="9.109375" style="1"/>
    <col min="9217" max="9217" width="7" style="1" customWidth="1"/>
    <col min="9218" max="9218" width="9.33203125" style="1" customWidth="1"/>
    <col min="9219" max="9219" width="10.88671875" style="1" customWidth="1"/>
    <col min="9220" max="9220" width="68.44140625" style="1" customWidth="1"/>
    <col min="9221" max="9221" width="8.88671875" style="1" customWidth="1"/>
    <col min="9222" max="9222" width="9.44140625" style="1" customWidth="1"/>
    <col min="9223" max="9223" width="9" style="1" customWidth="1"/>
    <col min="9224" max="9224" width="14.44140625" style="1" customWidth="1"/>
    <col min="9225" max="9225" width="9.109375" style="1"/>
    <col min="9226" max="9226" width="105.44140625" style="1" customWidth="1"/>
    <col min="9227" max="9227" width="8.5546875" style="1" customWidth="1"/>
    <col min="9228" max="9228" width="25.5546875" style="1" customWidth="1"/>
    <col min="9229" max="9472" width="9.109375" style="1"/>
    <col min="9473" max="9473" width="7" style="1" customWidth="1"/>
    <col min="9474" max="9474" width="9.33203125" style="1" customWidth="1"/>
    <col min="9475" max="9475" width="10.88671875" style="1" customWidth="1"/>
    <col min="9476" max="9476" width="68.44140625" style="1" customWidth="1"/>
    <col min="9477" max="9477" width="8.88671875" style="1" customWidth="1"/>
    <col min="9478" max="9478" width="9.44140625" style="1" customWidth="1"/>
    <col min="9479" max="9479" width="9" style="1" customWidth="1"/>
    <col min="9480" max="9480" width="14.44140625" style="1" customWidth="1"/>
    <col min="9481" max="9481" width="9.109375" style="1"/>
    <col min="9482" max="9482" width="105.44140625" style="1" customWidth="1"/>
    <col min="9483" max="9483" width="8.5546875" style="1" customWidth="1"/>
    <col min="9484" max="9484" width="25.5546875" style="1" customWidth="1"/>
    <col min="9485" max="9728" width="9.109375" style="1"/>
    <col min="9729" max="9729" width="7" style="1" customWidth="1"/>
    <col min="9730" max="9730" width="9.33203125" style="1" customWidth="1"/>
    <col min="9731" max="9731" width="10.88671875" style="1" customWidth="1"/>
    <col min="9732" max="9732" width="68.44140625" style="1" customWidth="1"/>
    <col min="9733" max="9733" width="8.88671875" style="1" customWidth="1"/>
    <col min="9734" max="9734" width="9.44140625" style="1" customWidth="1"/>
    <col min="9735" max="9735" width="9" style="1" customWidth="1"/>
    <col min="9736" max="9736" width="14.44140625" style="1" customWidth="1"/>
    <col min="9737" max="9737" width="9.109375" style="1"/>
    <col min="9738" max="9738" width="105.44140625" style="1" customWidth="1"/>
    <col min="9739" max="9739" width="8.5546875" style="1" customWidth="1"/>
    <col min="9740" max="9740" width="25.5546875" style="1" customWidth="1"/>
    <col min="9741" max="9984" width="9.109375" style="1"/>
    <col min="9985" max="9985" width="7" style="1" customWidth="1"/>
    <col min="9986" max="9986" width="9.33203125" style="1" customWidth="1"/>
    <col min="9987" max="9987" width="10.88671875" style="1" customWidth="1"/>
    <col min="9988" max="9988" width="68.44140625" style="1" customWidth="1"/>
    <col min="9989" max="9989" width="8.88671875" style="1" customWidth="1"/>
    <col min="9990" max="9990" width="9.44140625" style="1" customWidth="1"/>
    <col min="9991" max="9991" width="9" style="1" customWidth="1"/>
    <col min="9992" max="9992" width="14.44140625" style="1" customWidth="1"/>
    <col min="9993" max="9993" width="9.109375" style="1"/>
    <col min="9994" max="9994" width="105.44140625" style="1" customWidth="1"/>
    <col min="9995" max="9995" width="8.5546875" style="1" customWidth="1"/>
    <col min="9996" max="9996" width="25.5546875" style="1" customWidth="1"/>
    <col min="9997" max="10240" width="9.109375" style="1"/>
    <col min="10241" max="10241" width="7" style="1" customWidth="1"/>
    <col min="10242" max="10242" width="9.33203125" style="1" customWidth="1"/>
    <col min="10243" max="10243" width="10.88671875" style="1" customWidth="1"/>
    <col min="10244" max="10244" width="68.44140625" style="1" customWidth="1"/>
    <col min="10245" max="10245" width="8.88671875" style="1" customWidth="1"/>
    <col min="10246" max="10246" width="9.44140625" style="1" customWidth="1"/>
    <col min="10247" max="10247" width="9" style="1" customWidth="1"/>
    <col min="10248" max="10248" width="14.44140625" style="1" customWidth="1"/>
    <col min="10249" max="10249" width="9.109375" style="1"/>
    <col min="10250" max="10250" width="105.44140625" style="1" customWidth="1"/>
    <col min="10251" max="10251" width="8.5546875" style="1" customWidth="1"/>
    <col min="10252" max="10252" width="25.5546875" style="1" customWidth="1"/>
    <col min="10253" max="10496" width="9.109375" style="1"/>
    <col min="10497" max="10497" width="7" style="1" customWidth="1"/>
    <col min="10498" max="10498" width="9.33203125" style="1" customWidth="1"/>
    <col min="10499" max="10499" width="10.88671875" style="1" customWidth="1"/>
    <col min="10500" max="10500" width="68.44140625" style="1" customWidth="1"/>
    <col min="10501" max="10501" width="8.88671875" style="1" customWidth="1"/>
    <col min="10502" max="10502" width="9.44140625" style="1" customWidth="1"/>
    <col min="10503" max="10503" width="9" style="1" customWidth="1"/>
    <col min="10504" max="10504" width="14.44140625" style="1" customWidth="1"/>
    <col min="10505" max="10505" width="9.109375" style="1"/>
    <col min="10506" max="10506" width="105.44140625" style="1" customWidth="1"/>
    <col min="10507" max="10507" width="8.5546875" style="1" customWidth="1"/>
    <col min="10508" max="10508" width="25.5546875" style="1" customWidth="1"/>
    <col min="10509" max="10752" width="9.109375" style="1"/>
    <col min="10753" max="10753" width="7" style="1" customWidth="1"/>
    <col min="10754" max="10754" width="9.33203125" style="1" customWidth="1"/>
    <col min="10755" max="10755" width="10.88671875" style="1" customWidth="1"/>
    <col min="10756" max="10756" width="68.44140625" style="1" customWidth="1"/>
    <col min="10757" max="10757" width="8.88671875" style="1" customWidth="1"/>
    <col min="10758" max="10758" width="9.44140625" style="1" customWidth="1"/>
    <col min="10759" max="10759" width="9" style="1" customWidth="1"/>
    <col min="10760" max="10760" width="14.44140625" style="1" customWidth="1"/>
    <col min="10761" max="10761" width="9.109375" style="1"/>
    <col min="10762" max="10762" width="105.44140625" style="1" customWidth="1"/>
    <col min="10763" max="10763" width="8.5546875" style="1" customWidth="1"/>
    <col min="10764" max="10764" width="25.5546875" style="1" customWidth="1"/>
    <col min="10765" max="11008" width="9.109375" style="1"/>
    <col min="11009" max="11009" width="7" style="1" customWidth="1"/>
    <col min="11010" max="11010" width="9.33203125" style="1" customWidth="1"/>
    <col min="11011" max="11011" width="10.88671875" style="1" customWidth="1"/>
    <col min="11012" max="11012" width="68.44140625" style="1" customWidth="1"/>
    <col min="11013" max="11013" width="8.88671875" style="1" customWidth="1"/>
    <col min="11014" max="11014" width="9.44140625" style="1" customWidth="1"/>
    <col min="11015" max="11015" width="9" style="1" customWidth="1"/>
    <col min="11016" max="11016" width="14.44140625" style="1" customWidth="1"/>
    <col min="11017" max="11017" width="9.109375" style="1"/>
    <col min="11018" max="11018" width="105.44140625" style="1" customWidth="1"/>
    <col min="11019" max="11019" width="8.5546875" style="1" customWidth="1"/>
    <col min="11020" max="11020" width="25.5546875" style="1" customWidth="1"/>
    <col min="11021" max="11264" width="9.109375" style="1"/>
    <col min="11265" max="11265" width="7" style="1" customWidth="1"/>
    <col min="11266" max="11266" width="9.33203125" style="1" customWidth="1"/>
    <col min="11267" max="11267" width="10.88671875" style="1" customWidth="1"/>
    <col min="11268" max="11268" width="68.44140625" style="1" customWidth="1"/>
    <col min="11269" max="11269" width="8.88671875" style="1" customWidth="1"/>
    <col min="11270" max="11270" width="9.44140625" style="1" customWidth="1"/>
    <col min="11271" max="11271" width="9" style="1" customWidth="1"/>
    <col min="11272" max="11272" width="14.44140625" style="1" customWidth="1"/>
    <col min="11273" max="11273" width="9.109375" style="1"/>
    <col min="11274" max="11274" width="105.44140625" style="1" customWidth="1"/>
    <col min="11275" max="11275" width="8.5546875" style="1" customWidth="1"/>
    <col min="11276" max="11276" width="25.5546875" style="1" customWidth="1"/>
    <col min="11277" max="11520" width="9.109375" style="1"/>
    <col min="11521" max="11521" width="7" style="1" customWidth="1"/>
    <col min="11522" max="11522" width="9.33203125" style="1" customWidth="1"/>
    <col min="11523" max="11523" width="10.88671875" style="1" customWidth="1"/>
    <col min="11524" max="11524" width="68.44140625" style="1" customWidth="1"/>
    <col min="11525" max="11525" width="8.88671875" style="1" customWidth="1"/>
    <col min="11526" max="11526" width="9.44140625" style="1" customWidth="1"/>
    <col min="11527" max="11527" width="9" style="1" customWidth="1"/>
    <col min="11528" max="11528" width="14.44140625" style="1" customWidth="1"/>
    <col min="11529" max="11529" width="9.109375" style="1"/>
    <col min="11530" max="11530" width="105.44140625" style="1" customWidth="1"/>
    <col min="11531" max="11531" width="8.5546875" style="1" customWidth="1"/>
    <col min="11532" max="11532" width="25.5546875" style="1" customWidth="1"/>
    <col min="11533" max="11776" width="9.109375" style="1"/>
    <col min="11777" max="11777" width="7" style="1" customWidth="1"/>
    <col min="11778" max="11778" width="9.33203125" style="1" customWidth="1"/>
    <col min="11779" max="11779" width="10.88671875" style="1" customWidth="1"/>
    <col min="11780" max="11780" width="68.44140625" style="1" customWidth="1"/>
    <col min="11781" max="11781" width="8.88671875" style="1" customWidth="1"/>
    <col min="11782" max="11782" width="9.44140625" style="1" customWidth="1"/>
    <col min="11783" max="11783" width="9" style="1" customWidth="1"/>
    <col min="11784" max="11784" width="14.44140625" style="1" customWidth="1"/>
    <col min="11785" max="11785" width="9.109375" style="1"/>
    <col min="11786" max="11786" width="105.44140625" style="1" customWidth="1"/>
    <col min="11787" max="11787" width="8.5546875" style="1" customWidth="1"/>
    <col min="11788" max="11788" width="25.5546875" style="1" customWidth="1"/>
    <col min="11789" max="12032" width="9.109375" style="1"/>
    <col min="12033" max="12033" width="7" style="1" customWidth="1"/>
    <col min="12034" max="12034" width="9.33203125" style="1" customWidth="1"/>
    <col min="12035" max="12035" width="10.88671875" style="1" customWidth="1"/>
    <col min="12036" max="12036" width="68.44140625" style="1" customWidth="1"/>
    <col min="12037" max="12037" width="8.88671875" style="1" customWidth="1"/>
    <col min="12038" max="12038" width="9.44140625" style="1" customWidth="1"/>
    <col min="12039" max="12039" width="9" style="1" customWidth="1"/>
    <col min="12040" max="12040" width="14.44140625" style="1" customWidth="1"/>
    <col min="12041" max="12041" width="9.109375" style="1"/>
    <col min="12042" max="12042" width="105.44140625" style="1" customWidth="1"/>
    <col min="12043" max="12043" width="8.5546875" style="1" customWidth="1"/>
    <col min="12044" max="12044" width="25.5546875" style="1" customWidth="1"/>
    <col min="12045" max="12288" width="9.109375" style="1"/>
    <col min="12289" max="12289" width="7" style="1" customWidth="1"/>
    <col min="12290" max="12290" width="9.33203125" style="1" customWidth="1"/>
    <col min="12291" max="12291" width="10.88671875" style="1" customWidth="1"/>
    <col min="12292" max="12292" width="68.44140625" style="1" customWidth="1"/>
    <col min="12293" max="12293" width="8.88671875" style="1" customWidth="1"/>
    <col min="12294" max="12294" width="9.44140625" style="1" customWidth="1"/>
    <col min="12295" max="12295" width="9" style="1" customWidth="1"/>
    <col min="12296" max="12296" width="14.44140625" style="1" customWidth="1"/>
    <col min="12297" max="12297" width="9.109375" style="1"/>
    <col min="12298" max="12298" width="105.44140625" style="1" customWidth="1"/>
    <col min="12299" max="12299" width="8.5546875" style="1" customWidth="1"/>
    <col min="12300" max="12300" width="25.5546875" style="1" customWidth="1"/>
    <col min="12301" max="12544" width="9.109375" style="1"/>
    <col min="12545" max="12545" width="7" style="1" customWidth="1"/>
    <col min="12546" max="12546" width="9.33203125" style="1" customWidth="1"/>
    <col min="12547" max="12547" width="10.88671875" style="1" customWidth="1"/>
    <col min="12548" max="12548" width="68.44140625" style="1" customWidth="1"/>
    <col min="12549" max="12549" width="8.88671875" style="1" customWidth="1"/>
    <col min="12550" max="12550" width="9.44140625" style="1" customWidth="1"/>
    <col min="12551" max="12551" width="9" style="1" customWidth="1"/>
    <col min="12552" max="12552" width="14.44140625" style="1" customWidth="1"/>
    <col min="12553" max="12553" width="9.109375" style="1"/>
    <col min="12554" max="12554" width="105.44140625" style="1" customWidth="1"/>
    <col min="12555" max="12555" width="8.5546875" style="1" customWidth="1"/>
    <col min="12556" max="12556" width="25.5546875" style="1" customWidth="1"/>
    <col min="12557" max="12800" width="9.109375" style="1"/>
    <col min="12801" max="12801" width="7" style="1" customWidth="1"/>
    <col min="12802" max="12802" width="9.33203125" style="1" customWidth="1"/>
    <col min="12803" max="12803" width="10.88671875" style="1" customWidth="1"/>
    <col min="12804" max="12804" width="68.44140625" style="1" customWidth="1"/>
    <col min="12805" max="12805" width="8.88671875" style="1" customWidth="1"/>
    <col min="12806" max="12806" width="9.44140625" style="1" customWidth="1"/>
    <col min="12807" max="12807" width="9" style="1" customWidth="1"/>
    <col min="12808" max="12808" width="14.44140625" style="1" customWidth="1"/>
    <col min="12809" max="12809" width="9.109375" style="1"/>
    <col min="12810" max="12810" width="105.44140625" style="1" customWidth="1"/>
    <col min="12811" max="12811" width="8.5546875" style="1" customWidth="1"/>
    <col min="12812" max="12812" width="25.5546875" style="1" customWidth="1"/>
    <col min="12813" max="13056" width="9.109375" style="1"/>
    <col min="13057" max="13057" width="7" style="1" customWidth="1"/>
    <col min="13058" max="13058" width="9.33203125" style="1" customWidth="1"/>
    <col min="13059" max="13059" width="10.88671875" style="1" customWidth="1"/>
    <col min="13060" max="13060" width="68.44140625" style="1" customWidth="1"/>
    <col min="13061" max="13061" width="8.88671875" style="1" customWidth="1"/>
    <col min="13062" max="13062" width="9.44140625" style="1" customWidth="1"/>
    <col min="13063" max="13063" width="9" style="1" customWidth="1"/>
    <col min="13064" max="13064" width="14.44140625" style="1" customWidth="1"/>
    <col min="13065" max="13065" width="9.109375" style="1"/>
    <col min="13066" max="13066" width="105.44140625" style="1" customWidth="1"/>
    <col min="13067" max="13067" width="8.5546875" style="1" customWidth="1"/>
    <col min="13068" max="13068" width="25.5546875" style="1" customWidth="1"/>
    <col min="13069" max="13312" width="9.109375" style="1"/>
    <col min="13313" max="13313" width="7" style="1" customWidth="1"/>
    <col min="13314" max="13314" width="9.33203125" style="1" customWidth="1"/>
    <col min="13315" max="13315" width="10.88671875" style="1" customWidth="1"/>
    <col min="13316" max="13316" width="68.44140625" style="1" customWidth="1"/>
    <col min="13317" max="13317" width="8.88671875" style="1" customWidth="1"/>
    <col min="13318" max="13318" width="9.44140625" style="1" customWidth="1"/>
    <col min="13319" max="13319" width="9" style="1" customWidth="1"/>
    <col min="13320" max="13320" width="14.44140625" style="1" customWidth="1"/>
    <col min="13321" max="13321" width="9.109375" style="1"/>
    <col min="13322" max="13322" width="105.44140625" style="1" customWidth="1"/>
    <col min="13323" max="13323" width="8.5546875" style="1" customWidth="1"/>
    <col min="13324" max="13324" width="25.5546875" style="1" customWidth="1"/>
    <col min="13325" max="13568" width="9.109375" style="1"/>
    <col min="13569" max="13569" width="7" style="1" customWidth="1"/>
    <col min="13570" max="13570" width="9.33203125" style="1" customWidth="1"/>
    <col min="13571" max="13571" width="10.88671875" style="1" customWidth="1"/>
    <col min="13572" max="13572" width="68.44140625" style="1" customWidth="1"/>
    <col min="13573" max="13573" width="8.88671875" style="1" customWidth="1"/>
    <col min="13574" max="13574" width="9.44140625" style="1" customWidth="1"/>
    <col min="13575" max="13575" width="9" style="1" customWidth="1"/>
    <col min="13576" max="13576" width="14.44140625" style="1" customWidth="1"/>
    <col min="13577" max="13577" width="9.109375" style="1"/>
    <col min="13578" max="13578" width="105.44140625" style="1" customWidth="1"/>
    <col min="13579" max="13579" width="8.5546875" style="1" customWidth="1"/>
    <col min="13580" max="13580" width="25.5546875" style="1" customWidth="1"/>
    <col min="13581" max="13824" width="9.109375" style="1"/>
    <col min="13825" max="13825" width="7" style="1" customWidth="1"/>
    <col min="13826" max="13826" width="9.33203125" style="1" customWidth="1"/>
    <col min="13827" max="13827" width="10.88671875" style="1" customWidth="1"/>
    <col min="13828" max="13828" width="68.44140625" style="1" customWidth="1"/>
    <col min="13829" max="13829" width="8.88671875" style="1" customWidth="1"/>
    <col min="13830" max="13830" width="9.44140625" style="1" customWidth="1"/>
    <col min="13831" max="13831" width="9" style="1" customWidth="1"/>
    <col min="13832" max="13832" width="14.44140625" style="1" customWidth="1"/>
    <col min="13833" max="13833" width="9.109375" style="1"/>
    <col min="13834" max="13834" width="105.44140625" style="1" customWidth="1"/>
    <col min="13835" max="13835" width="8.5546875" style="1" customWidth="1"/>
    <col min="13836" max="13836" width="25.5546875" style="1" customWidth="1"/>
    <col min="13837" max="14080" width="9.109375" style="1"/>
    <col min="14081" max="14081" width="7" style="1" customWidth="1"/>
    <col min="14082" max="14082" width="9.33203125" style="1" customWidth="1"/>
    <col min="14083" max="14083" width="10.88671875" style="1" customWidth="1"/>
    <col min="14084" max="14084" width="68.44140625" style="1" customWidth="1"/>
    <col min="14085" max="14085" width="8.88671875" style="1" customWidth="1"/>
    <col min="14086" max="14086" width="9.44140625" style="1" customWidth="1"/>
    <col min="14087" max="14087" width="9" style="1" customWidth="1"/>
    <col min="14088" max="14088" width="14.44140625" style="1" customWidth="1"/>
    <col min="14089" max="14089" width="9.109375" style="1"/>
    <col min="14090" max="14090" width="105.44140625" style="1" customWidth="1"/>
    <col min="14091" max="14091" width="8.5546875" style="1" customWidth="1"/>
    <col min="14092" max="14092" width="25.5546875" style="1" customWidth="1"/>
    <col min="14093" max="14336" width="9.109375" style="1"/>
    <col min="14337" max="14337" width="7" style="1" customWidth="1"/>
    <col min="14338" max="14338" width="9.33203125" style="1" customWidth="1"/>
    <col min="14339" max="14339" width="10.88671875" style="1" customWidth="1"/>
    <col min="14340" max="14340" width="68.44140625" style="1" customWidth="1"/>
    <col min="14341" max="14341" width="8.88671875" style="1" customWidth="1"/>
    <col min="14342" max="14342" width="9.44140625" style="1" customWidth="1"/>
    <col min="14343" max="14343" width="9" style="1" customWidth="1"/>
    <col min="14344" max="14344" width="14.44140625" style="1" customWidth="1"/>
    <col min="14345" max="14345" width="9.109375" style="1"/>
    <col min="14346" max="14346" width="105.44140625" style="1" customWidth="1"/>
    <col min="14347" max="14347" width="8.5546875" style="1" customWidth="1"/>
    <col min="14348" max="14348" width="25.5546875" style="1" customWidth="1"/>
    <col min="14349" max="14592" width="9.109375" style="1"/>
    <col min="14593" max="14593" width="7" style="1" customWidth="1"/>
    <col min="14594" max="14594" width="9.33203125" style="1" customWidth="1"/>
    <col min="14595" max="14595" width="10.88671875" style="1" customWidth="1"/>
    <col min="14596" max="14596" width="68.44140625" style="1" customWidth="1"/>
    <col min="14597" max="14597" width="8.88671875" style="1" customWidth="1"/>
    <col min="14598" max="14598" width="9.44140625" style="1" customWidth="1"/>
    <col min="14599" max="14599" width="9" style="1" customWidth="1"/>
    <col min="14600" max="14600" width="14.44140625" style="1" customWidth="1"/>
    <col min="14601" max="14601" width="9.109375" style="1"/>
    <col min="14602" max="14602" width="105.44140625" style="1" customWidth="1"/>
    <col min="14603" max="14603" width="8.5546875" style="1" customWidth="1"/>
    <col min="14604" max="14604" width="25.5546875" style="1" customWidth="1"/>
    <col min="14605" max="14848" width="9.109375" style="1"/>
    <col min="14849" max="14849" width="7" style="1" customWidth="1"/>
    <col min="14850" max="14850" width="9.33203125" style="1" customWidth="1"/>
    <col min="14851" max="14851" width="10.88671875" style="1" customWidth="1"/>
    <col min="14852" max="14852" width="68.44140625" style="1" customWidth="1"/>
    <col min="14853" max="14853" width="8.88671875" style="1" customWidth="1"/>
    <col min="14854" max="14854" width="9.44140625" style="1" customWidth="1"/>
    <col min="14855" max="14855" width="9" style="1" customWidth="1"/>
    <col min="14856" max="14856" width="14.44140625" style="1" customWidth="1"/>
    <col min="14857" max="14857" width="9.109375" style="1"/>
    <col min="14858" max="14858" width="105.44140625" style="1" customWidth="1"/>
    <col min="14859" max="14859" width="8.5546875" style="1" customWidth="1"/>
    <col min="14860" max="14860" width="25.5546875" style="1" customWidth="1"/>
    <col min="14861" max="15104" width="9.109375" style="1"/>
    <col min="15105" max="15105" width="7" style="1" customWidth="1"/>
    <col min="15106" max="15106" width="9.33203125" style="1" customWidth="1"/>
    <col min="15107" max="15107" width="10.88671875" style="1" customWidth="1"/>
    <col min="15108" max="15108" width="68.44140625" style="1" customWidth="1"/>
    <col min="15109" max="15109" width="8.88671875" style="1" customWidth="1"/>
    <col min="15110" max="15110" width="9.44140625" style="1" customWidth="1"/>
    <col min="15111" max="15111" width="9" style="1" customWidth="1"/>
    <col min="15112" max="15112" width="14.44140625" style="1" customWidth="1"/>
    <col min="15113" max="15113" width="9.109375" style="1"/>
    <col min="15114" max="15114" width="105.44140625" style="1" customWidth="1"/>
    <col min="15115" max="15115" width="8.5546875" style="1" customWidth="1"/>
    <col min="15116" max="15116" width="25.5546875" style="1" customWidth="1"/>
    <col min="15117" max="15360" width="9.109375" style="1"/>
    <col min="15361" max="15361" width="7" style="1" customWidth="1"/>
    <col min="15362" max="15362" width="9.33203125" style="1" customWidth="1"/>
    <col min="15363" max="15363" width="10.88671875" style="1" customWidth="1"/>
    <col min="15364" max="15364" width="68.44140625" style="1" customWidth="1"/>
    <col min="15365" max="15365" width="8.88671875" style="1" customWidth="1"/>
    <col min="15366" max="15366" width="9.44140625" style="1" customWidth="1"/>
    <col min="15367" max="15367" width="9" style="1" customWidth="1"/>
    <col min="15368" max="15368" width="14.44140625" style="1" customWidth="1"/>
    <col min="15369" max="15369" width="9.109375" style="1"/>
    <col min="15370" max="15370" width="105.44140625" style="1" customWidth="1"/>
    <col min="15371" max="15371" width="8.5546875" style="1" customWidth="1"/>
    <col min="15372" max="15372" width="25.5546875" style="1" customWidth="1"/>
    <col min="15373" max="15616" width="9.109375" style="1"/>
    <col min="15617" max="15617" width="7" style="1" customWidth="1"/>
    <col min="15618" max="15618" width="9.33203125" style="1" customWidth="1"/>
    <col min="15619" max="15619" width="10.88671875" style="1" customWidth="1"/>
    <col min="15620" max="15620" width="68.44140625" style="1" customWidth="1"/>
    <col min="15621" max="15621" width="8.88671875" style="1" customWidth="1"/>
    <col min="15622" max="15622" width="9.44140625" style="1" customWidth="1"/>
    <col min="15623" max="15623" width="9" style="1" customWidth="1"/>
    <col min="15624" max="15624" width="14.44140625" style="1" customWidth="1"/>
    <col min="15625" max="15625" width="9.109375" style="1"/>
    <col min="15626" max="15626" width="105.44140625" style="1" customWidth="1"/>
    <col min="15627" max="15627" width="8.5546875" style="1" customWidth="1"/>
    <col min="15628" max="15628" width="25.5546875" style="1" customWidth="1"/>
    <col min="15629" max="15872" width="9.109375" style="1"/>
    <col min="15873" max="15873" width="7" style="1" customWidth="1"/>
    <col min="15874" max="15874" width="9.33203125" style="1" customWidth="1"/>
    <col min="15875" max="15875" width="10.88671875" style="1" customWidth="1"/>
    <col min="15876" max="15876" width="68.44140625" style="1" customWidth="1"/>
    <col min="15877" max="15877" width="8.88671875" style="1" customWidth="1"/>
    <col min="15878" max="15878" width="9.44140625" style="1" customWidth="1"/>
    <col min="15879" max="15879" width="9" style="1" customWidth="1"/>
    <col min="15880" max="15880" width="14.44140625" style="1" customWidth="1"/>
    <col min="15881" max="15881" width="9.109375" style="1"/>
    <col min="15882" max="15882" width="105.44140625" style="1" customWidth="1"/>
    <col min="15883" max="15883" width="8.5546875" style="1" customWidth="1"/>
    <col min="15884" max="15884" width="25.5546875" style="1" customWidth="1"/>
    <col min="15885" max="16128" width="9.109375" style="1"/>
    <col min="16129" max="16129" width="7" style="1" customWidth="1"/>
    <col min="16130" max="16130" width="9.33203125" style="1" customWidth="1"/>
    <col min="16131" max="16131" width="10.88671875" style="1" customWidth="1"/>
    <col min="16132" max="16132" width="68.44140625" style="1" customWidth="1"/>
    <col min="16133" max="16133" width="8.88671875" style="1" customWidth="1"/>
    <col min="16134" max="16134" width="9.44140625" style="1" customWidth="1"/>
    <col min="16135" max="16135" width="9" style="1" customWidth="1"/>
    <col min="16136" max="16136" width="14.44140625" style="1" customWidth="1"/>
    <col min="16137" max="16137" width="9.109375" style="1"/>
    <col min="16138" max="16138" width="105.44140625" style="1" customWidth="1"/>
    <col min="16139" max="16139" width="8.5546875" style="1" customWidth="1"/>
    <col min="16140" max="16140" width="25.5546875" style="1" customWidth="1"/>
    <col min="16141" max="16384" width="9.109375" style="1"/>
  </cols>
  <sheetData>
    <row r="1" spans="1:17" ht="24" customHeight="1">
      <c r="A1" s="746"/>
      <c r="B1" s="746"/>
      <c r="C1" s="746"/>
      <c r="D1" s="746"/>
      <c r="E1" s="746"/>
      <c r="F1" s="746"/>
      <c r="G1" s="746"/>
      <c r="H1" s="746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424</v>
      </c>
      <c r="B4" s="149"/>
      <c r="C4" s="148"/>
      <c r="D4" s="147"/>
      <c r="F4" s="151"/>
      <c r="G4" s="145"/>
      <c r="H4" s="144"/>
    </row>
    <row r="5" spans="1:17">
      <c r="A5" s="284" t="s">
        <v>425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427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72" t="s">
        <v>71</v>
      </c>
      <c r="B9" s="772"/>
      <c r="C9" s="772"/>
      <c r="D9" s="772"/>
      <c r="E9" s="772"/>
      <c r="F9" s="772"/>
      <c r="G9" s="772"/>
      <c r="H9" s="772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7.6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334.83</v>
      </c>
      <c r="H13" s="97">
        <f>SUM(F13:F13)*G13</f>
        <v>2008.98</v>
      </c>
      <c r="I13" s="4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SUM(H13:H13)</f>
        <v>2008.98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96"/>
      <c r="C16" s="105"/>
      <c r="D16" s="126" t="s">
        <v>93</v>
      </c>
      <c r="E16" s="103"/>
      <c r="F16" s="125"/>
      <c r="G16" s="101"/>
      <c r="H16" s="90"/>
      <c r="J16" s="87"/>
    </row>
    <row r="17" spans="1:17" s="114" customFormat="1">
      <c r="A17" s="121" t="s">
        <v>61</v>
      </c>
      <c r="B17" s="96"/>
      <c r="C17" s="121"/>
      <c r="D17" s="120" t="s">
        <v>94</v>
      </c>
      <c r="E17" s="119"/>
      <c r="F17" s="118"/>
      <c r="G17" s="117"/>
      <c r="H17" s="116"/>
      <c r="J17" s="124"/>
    </row>
    <row r="18" spans="1:17" s="114" customFormat="1">
      <c r="A18" s="95" t="s">
        <v>428</v>
      </c>
      <c r="B18" s="96"/>
      <c r="C18" s="95" t="s">
        <v>95</v>
      </c>
      <c r="D18" s="100" t="s">
        <v>96</v>
      </c>
      <c r="E18" s="99" t="s">
        <v>66</v>
      </c>
      <c r="F18" s="98">
        <v>1</v>
      </c>
      <c r="G18" s="91">
        <v>5115.4815440000002</v>
      </c>
      <c r="H18" s="97">
        <f>SUM(F18:F18)*G18</f>
        <v>5115.4815440000002</v>
      </c>
      <c r="I18" s="4"/>
      <c r="J18" s="115"/>
    </row>
    <row r="19" spans="1:17" s="122" customFormat="1">
      <c r="A19" s="121" t="s">
        <v>60</v>
      </c>
      <c r="B19" s="96"/>
      <c r="C19" s="121"/>
      <c r="D19" s="120" t="s">
        <v>120</v>
      </c>
      <c r="E19" s="119"/>
      <c r="F19" s="118"/>
      <c r="G19" s="117"/>
      <c r="H19" s="116"/>
      <c r="I19" s="114"/>
      <c r="J19" s="115"/>
    </row>
    <row r="20" spans="1:17" s="4" customFormat="1">
      <c r="A20" s="95" t="s">
        <v>429</v>
      </c>
      <c r="B20" s="96">
        <v>501010</v>
      </c>
      <c r="C20" s="95" t="s">
        <v>6</v>
      </c>
      <c r="D20" s="100" t="s">
        <v>121</v>
      </c>
      <c r="E20" s="99" t="s">
        <v>66</v>
      </c>
      <c r="F20" s="98">
        <v>2</v>
      </c>
      <c r="G20" s="91">
        <v>109.6</v>
      </c>
      <c r="H20" s="97">
        <f>SUM(F20:F20)*G20</f>
        <v>219.2</v>
      </c>
      <c r="J20" s="3"/>
    </row>
    <row r="21" spans="1:17" s="4" customFormat="1">
      <c r="A21" s="95" t="s">
        <v>430</v>
      </c>
      <c r="B21" s="96">
        <v>501008</v>
      </c>
      <c r="C21" s="95" t="s">
        <v>6</v>
      </c>
      <c r="D21" s="100" t="s">
        <v>122</v>
      </c>
      <c r="E21" s="99" t="s">
        <v>66</v>
      </c>
      <c r="F21" s="98">
        <v>2</v>
      </c>
      <c r="G21" s="91">
        <v>180.8</v>
      </c>
      <c r="H21" s="97">
        <f>SUM(F21:F21)*G21</f>
        <v>361.6</v>
      </c>
      <c r="J21" s="3"/>
    </row>
    <row r="22" spans="1:17" s="114" customFormat="1">
      <c r="A22" s="121" t="s">
        <v>59</v>
      </c>
      <c r="B22" s="96"/>
      <c r="C22" s="121"/>
      <c r="D22" s="120" t="s">
        <v>136</v>
      </c>
      <c r="E22" s="119"/>
      <c r="F22" s="118"/>
      <c r="G22" s="117"/>
      <c r="H22" s="116"/>
      <c r="J22" s="115"/>
    </row>
    <row r="23" spans="1:17" s="4" customFormat="1">
      <c r="A23" s="95" t="s">
        <v>431</v>
      </c>
      <c r="B23" s="96">
        <v>2120300</v>
      </c>
      <c r="C23" s="95" t="s">
        <v>6</v>
      </c>
      <c r="D23" s="100" t="s">
        <v>137</v>
      </c>
      <c r="E23" s="99" t="s">
        <v>95</v>
      </c>
      <c r="F23" s="98">
        <v>10</v>
      </c>
      <c r="G23" s="91">
        <v>17.600000000000001</v>
      </c>
      <c r="H23" s="97">
        <f>SUM(F23:F23)*G23</f>
        <v>176</v>
      </c>
      <c r="J23" s="3"/>
    </row>
    <row r="24" spans="1:17" s="4" customFormat="1" ht="27.6">
      <c r="A24" s="95" t="s">
        <v>432</v>
      </c>
      <c r="B24" s="96">
        <v>72947</v>
      </c>
      <c r="C24" s="95" t="s">
        <v>14</v>
      </c>
      <c r="D24" s="100" t="s">
        <v>138</v>
      </c>
      <c r="E24" s="99" t="s">
        <v>80</v>
      </c>
      <c r="F24" s="98">
        <v>2</v>
      </c>
      <c r="G24" s="91">
        <v>27.34</v>
      </c>
      <c r="H24" s="97">
        <f>SUM(F24:F24)*G24</f>
        <v>54.68</v>
      </c>
      <c r="J24" s="3"/>
    </row>
    <row r="25" spans="1:17" s="4" customFormat="1">
      <c r="A25" s="95" t="s">
        <v>433</v>
      </c>
      <c r="B25" s="96">
        <v>970101</v>
      </c>
      <c r="C25" s="95" t="s">
        <v>6</v>
      </c>
      <c r="D25" s="100" t="s">
        <v>139</v>
      </c>
      <c r="E25" s="99" t="s">
        <v>101</v>
      </c>
      <c r="F25" s="98">
        <v>20</v>
      </c>
      <c r="G25" s="91">
        <v>15.57</v>
      </c>
      <c r="H25" s="97">
        <f>SUM(F25:F25)*G25</f>
        <v>311.39999999999998</v>
      </c>
      <c r="J25" s="3"/>
    </row>
    <row r="26" spans="1:17" s="4" customFormat="1">
      <c r="A26" s="95"/>
      <c r="B26" s="96"/>
      <c r="C26" s="95"/>
      <c r="D26" s="94" t="s">
        <v>20</v>
      </c>
      <c r="E26" s="93">
        <v>3</v>
      </c>
      <c r="F26" s="92"/>
      <c r="G26" s="91"/>
      <c r="H26" s="90">
        <f>SUM(H18:H25)</f>
        <v>6238.3615440000003</v>
      </c>
      <c r="J26" s="3"/>
    </row>
    <row r="27" spans="1:17" s="4" customFormat="1">
      <c r="A27" s="112"/>
      <c r="B27" s="113"/>
      <c r="C27" s="112"/>
      <c r="D27" s="111"/>
      <c r="E27" s="110"/>
      <c r="F27" s="109"/>
      <c r="G27" s="108"/>
      <c r="H27" s="107"/>
      <c r="J27" s="3"/>
    </row>
    <row r="28" spans="1:17" s="79" customFormat="1">
      <c r="A28" s="89"/>
      <c r="B28" s="86"/>
      <c r="C28" s="89"/>
      <c r="D28" s="84" t="s">
        <v>19</v>
      </c>
      <c r="E28" s="88"/>
      <c r="F28" s="80"/>
      <c r="G28" s="81"/>
      <c r="H28" s="80">
        <f>SUM(H13:H27)/2</f>
        <v>8247.3415440000008</v>
      </c>
      <c r="I28" s="4"/>
      <c r="J28" s="87"/>
      <c r="K28" s="4"/>
      <c r="L28" s="4"/>
      <c r="M28" s="4"/>
      <c r="N28" s="4"/>
      <c r="O28" s="4"/>
      <c r="P28" s="4"/>
      <c r="Q28" s="4"/>
    </row>
    <row r="29" spans="1:17">
      <c r="A29" s="85"/>
      <c r="B29" s="86"/>
      <c r="C29" s="85"/>
      <c r="D29" s="84" t="s">
        <v>18</v>
      </c>
      <c r="E29" s="83">
        <v>0.27507930162283167</v>
      </c>
      <c r="F29" s="82"/>
      <c r="G29" s="81"/>
      <c r="H29" s="80">
        <f>H28*(1+E29)</f>
        <v>10516.014496168487</v>
      </c>
      <c r="I29" s="79"/>
      <c r="J29" s="78"/>
      <c r="K29" s="1"/>
      <c r="L29" s="1"/>
      <c r="M29" s="1"/>
      <c r="N29" s="1"/>
      <c r="O29" s="1"/>
      <c r="P29" s="1"/>
      <c r="Q29" s="1"/>
    </row>
    <row r="30" spans="1:17" s="31" customFormat="1">
      <c r="A30" s="76"/>
      <c r="B30" s="77"/>
      <c r="C30" s="76"/>
      <c r="D30" s="75"/>
      <c r="E30" s="74"/>
      <c r="F30" s="73"/>
      <c r="G30" s="72"/>
      <c r="H30" s="71"/>
      <c r="I30" s="32"/>
      <c r="J30" s="32"/>
      <c r="K30" s="32"/>
      <c r="L30" s="32"/>
      <c r="M30" s="32"/>
      <c r="N30" s="32"/>
      <c r="O30" s="32"/>
      <c r="P30" s="32"/>
      <c r="Q30" s="32"/>
    </row>
    <row r="31" spans="1:17" s="31" customFormat="1" ht="25.5" customHeight="1">
      <c r="A31" s="56"/>
      <c r="B31" s="55"/>
      <c r="C31" s="70" t="s">
        <v>17</v>
      </c>
      <c r="D31" s="69" t="s">
        <v>16</v>
      </c>
      <c r="E31" s="69" t="s">
        <v>15</v>
      </c>
      <c r="F31" s="68"/>
      <c r="G31" s="67"/>
      <c r="H31" s="66"/>
      <c r="I31" s="65"/>
      <c r="J31" s="32"/>
      <c r="K31" s="32"/>
      <c r="L31" s="32"/>
      <c r="M31" s="32"/>
      <c r="N31" s="32"/>
      <c r="O31" s="32"/>
      <c r="P31" s="32"/>
      <c r="Q31" s="32"/>
    </row>
    <row r="32" spans="1:17" s="31" customFormat="1" ht="27.6">
      <c r="A32" s="56"/>
      <c r="B32" s="55"/>
      <c r="C32" s="64" t="s">
        <v>14</v>
      </c>
      <c r="D32" s="63" t="s">
        <v>13</v>
      </c>
      <c r="E32" s="57">
        <v>43313</v>
      </c>
      <c r="F32" s="20"/>
      <c r="G32" s="19"/>
      <c r="H32" s="18"/>
      <c r="I32" s="32"/>
      <c r="J32" s="32"/>
      <c r="K32" s="32"/>
      <c r="L32" s="32"/>
      <c r="M32" s="32"/>
      <c r="N32" s="32"/>
      <c r="O32" s="32"/>
      <c r="P32" s="32"/>
      <c r="Q32" s="32"/>
    </row>
    <row r="33" spans="1:17" s="31" customFormat="1">
      <c r="A33" s="56"/>
      <c r="B33" s="55"/>
      <c r="C33" s="59" t="s">
        <v>6</v>
      </c>
      <c r="D33" s="58" t="s">
        <v>5</v>
      </c>
      <c r="E33" s="57">
        <v>43282</v>
      </c>
      <c r="F33" s="773" t="s">
        <v>10</v>
      </c>
      <c r="G33" s="774"/>
      <c r="H33" s="774"/>
      <c r="I33" s="32"/>
      <c r="J33" s="32"/>
      <c r="K33" s="32"/>
      <c r="L33" s="32"/>
      <c r="M33" s="32"/>
      <c r="N33" s="32"/>
      <c r="O33" s="32"/>
      <c r="P33" s="32"/>
      <c r="Q33" s="32"/>
    </row>
    <row r="34" spans="1:17" s="31" customFormat="1">
      <c r="A34" s="56"/>
      <c r="B34" s="55"/>
      <c r="C34" s="53"/>
      <c r="D34" s="54"/>
      <c r="E34" s="51"/>
      <c r="F34" s="776" t="s">
        <v>7</v>
      </c>
      <c r="G34" s="776"/>
      <c r="H34" s="776"/>
      <c r="I34" s="60"/>
      <c r="J34" s="32"/>
      <c r="K34" s="32"/>
      <c r="L34" s="32"/>
      <c r="M34" s="32"/>
      <c r="N34" s="32"/>
      <c r="O34" s="32"/>
      <c r="P34" s="32"/>
      <c r="Q34" s="32"/>
    </row>
    <row r="35" spans="1:17" s="31" customFormat="1">
      <c r="A35" s="56"/>
      <c r="B35" s="55"/>
      <c r="E35" s="159"/>
      <c r="F35" s="776"/>
      <c r="G35" s="776"/>
      <c r="H35" s="776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31" customFormat="1">
      <c r="A36" s="56"/>
      <c r="B36" s="55"/>
      <c r="C36" s="53"/>
      <c r="D36" s="54"/>
      <c r="E36" s="51"/>
      <c r="I36" s="32"/>
      <c r="J36" s="32"/>
      <c r="K36" s="32"/>
      <c r="L36" s="32"/>
      <c r="M36" s="32"/>
      <c r="N36" s="32"/>
      <c r="O36" s="32"/>
      <c r="P36" s="32"/>
      <c r="Q36" s="32"/>
    </row>
    <row r="37" spans="1:17" s="31" customFormat="1">
      <c r="A37" s="15"/>
      <c r="B37" s="22"/>
      <c r="C37" s="53"/>
      <c r="D37" s="52"/>
      <c r="E37" s="51"/>
      <c r="F37" s="41"/>
      <c r="G37" s="40"/>
      <c r="H37" s="34"/>
      <c r="I37" s="32"/>
      <c r="J37" s="32"/>
      <c r="K37" s="32"/>
      <c r="L37" s="32"/>
      <c r="M37" s="32"/>
      <c r="N37" s="32"/>
      <c r="O37" s="32"/>
      <c r="P37" s="32"/>
      <c r="Q37" s="32"/>
    </row>
    <row r="38" spans="1:17" s="2" customFormat="1" ht="15.6">
      <c r="A38" s="285"/>
      <c r="B38" s="286"/>
      <c r="C38" s="285"/>
      <c r="D38" s="325" t="s">
        <v>4</v>
      </c>
      <c r="E38" s="325"/>
      <c r="F38" s="326"/>
      <c r="G38" s="326"/>
      <c r="H38" s="327"/>
    </row>
    <row r="39" spans="1:17" s="2" customFormat="1">
      <c r="A39" s="285"/>
      <c r="B39" s="286"/>
      <c r="C39" s="285"/>
      <c r="D39" s="328" t="s">
        <v>475</v>
      </c>
      <c r="E39" s="329"/>
      <c r="F39" s="330"/>
      <c r="G39" s="330"/>
      <c r="H39" s="331">
        <v>0.04</v>
      </c>
    </row>
    <row r="40" spans="1:17" s="2" customFormat="1">
      <c r="A40" s="285"/>
      <c r="B40" s="286"/>
      <c r="C40" s="285"/>
      <c r="D40" s="328" t="s">
        <v>476</v>
      </c>
      <c r="E40" s="329"/>
      <c r="F40" s="330"/>
      <c r="G40" s="330"/>
      <c r="H40" s="331">
        <v>5.0000000000000001E-3</v>
      </c>
    </row>
    <row r="41" spans="1:17" s="2" customFormat="1">
      <c r="A41" s="285"/>
      <c r="B41" s="286"/>
      <c r="C41" s="285"/>
      <c r="D41" s="328" t="s">
        <v>477</v>
      </c>
      <c r="E41" s="329"/>
      <c r="F41" s="330"/>
      <c r="G41" s="330"/>
      <c r="H41" s="331">
        <v>8.9999999999999993E-3</v>
      </c>
    </row>
    <row r="42" spans="1:17" s="2" customFormat="1">
      <c r="A42" s="285"/>
      <c r="B42" s="286"/>
      <c r="C42" s="285"/>
      <c r="D42" s="328" t="s">
        <v>478</v>
      </c>
      <c r="E42" s="329"/>
      <c r="F42" s="330"/>
      <c r="G42" s="330"/>
      <c r="H42" s="331">
        <v>1.0200000000000001E-2</v>
      </c>
    </row>
    <row r="43" spans="1:17" s="2" customFormat="1">
      <c r="A43" s="285"/>
      <c r="B43" s="286"/>
      <c r="C43" s="285"/>
      <c r="D43" s="328" t="s">
        <v>479</v>
      </c>
      <c r="E43" s="329"/>
      <c r="F43" s="330"/>
      <c r="G43" s="330"/>
      <c r="H43" s="331">
        <v>7.0000000000000007E-2</v>
      </c>
    </row>
    <row r="44" spans="1:17" s="2" customFormat="1">
      <c r="A44" s="285"/>
      <c r="B44" s="286"/>
      <c r="C44" s="285"/>
      <c r="D44" s="797" t="s">
        <v>480</v>
      </c>
      <c r="E44" s="798"/>
      <c r="F44" s="798"/>
      <c r="G44" s="332"/>
      <c r="H44" s="331">
        <v>3.6499999999999998E-2</v>
      </c>
    </row>
    <row r="45" spans="1:17" s="2" customFormat="1">
      <c r="A45" s="285"/>
      <c r="B45" s="285"/>
      <c r="C45" s="285"/>
      <c r="D45" s="797" t="s">
        <v>481</v>
      </c>
      <c r="E45" s="798"/>
      <c r="F45" s="798"/>
      <c r="G45" s="332"/>
      <c r="H45" s="331">
        <v>0.05</v>
      </c>
    </row>
    <row r="46" spans="1:17" s="2" customFormat="1">
      <c r="A46" s="285"/>
      <c r="B46" s="285"/>
      <c r="C46" s="285"/>
      <c r="D46" s="799" t="s">
        <v>3</v>
      </c>
      <c r="E46" s="799"/>
      <c r="F46" s="799"/>
      <c r="G46" s="333"/>
      <c r="H46" s="331">
        <v>0.02</v>
      </c>
    </row>
    <row r="47" spans="1:17" s="2" customFormat="1" ht="15.6">
      <c r="A47" s="285"/>
      <c r="B47" s="285"/>
      <c r="C47" s="287"/>
      <c r="D47" s="800" t="s">
        <v>1</v>
      </c>
      <c r="E47" s="800"/>
      <c r="F47" s="801"/>
      <c r="G47" s="334"/>
      <c r="H47" s="335">
        <f>((1+H39+H40+H41)*(1+H42)*(1+H43))/(1-H44-H45-H46)-1</f>
        <v>0.27507930162283167</v>
      </c>
    </row>
    <row r="48" spans="1:17" s="2" customFormat="1">
      <c r="A48" s="288"/>
      <c r="B48" s="289"/>
      <c r="C48" s="287"/>
      <c r="D48" s="802"/>
      <c r="E48" s="802"/>
      <c r="F48" s="336"/>
      <c r="G48" s="337"/>
      <c r="H48" s="338"/>
      <c r="I48" s="290"/>
      <c r="J48" s="291"/>
      <c r="K48" s="291"/>
    </row>
    <row r="49" spans="1:18" s="2" customFormat="1">
      <c r="A49" s="288"/>
      <c r="B49" s="292"/>
      <c r="C49" s="293"/>
      <c r="D49" s="294"/>
      <c r="E49" s="295"/>
      <c r="F49" s="296"/>
      <c r="G49" s="337"/>
      <c r="H49" s="338"/>
      <c r="I49" s="290"/>
      <c r="J49" s="291"/>
      <c r="K49" s="291"/>
    </row>
    <row r="50" spans="1:18" s="2" customFormat="1">
      <c r="A50" s="288"/>
      <c r="B50" s="761"/>
      <c r="C50" s="761"/>
      <c r="D50" s="761"/>
      <c r="E50" s="295"/>
      <c r="F50" s="296"/>
      <c r="G50" s="337"/>
      <c r="H50" s="338"/>
      <c r="I50" s="290"/>
      <c r="J50" s="291"/>
      <c r="K50" s="291"/>
    </row>
    <row r="51" spans="1:18" s="2" customFormat="1" ht="19.5" customHeight="1">
      <c r="A51" s="288"/>
      <c r="B51" s="761"/>
      <c r="C51" s="761"/>
      <c r="D51" s="761"/>
      <c r="E51" s="297"/>
      <c r="F51" s="288"/>
      <c r="G51" s="337"/>
      <c r="H51" s="338"/>
      <c r="I51" s="290"/>
      <c r="J51" s="291"/>
      <c r="K51" s="291"/>
    </row>
    <row r="52" spans="1:18" s="2" customFormat="1" ht="21.75" customHeight="1">
      <c r="A52" s="288"/>
      <c r="B52" s="761"/>
      <c r="C52" s="761"/>
      <c r="D52" s="761"/>
      <c r="E52" s="298"/>
      <c r="F52" s="38"/>
      <c r="G52" s="337"/>
      <c r="H52" s="338"/>
      <c r="I52" s="290"/>
      <c r="J52" s="291"/>
      <c r="K52" s="291"/>
    </row>
    <row r="53" spans="1:18" s="2" customFormat="1">
      <c r="A53" s="288"/>
      <c r="B53" s="299"/>
      <c r="C53" s="300"/>
      <c r="D53" s="300"/>
      <c r="E53" s="39"/>
      <c r="F53" s="296"/>
      <c r="G53" s="301"/>
      <c r="H53" s="302"/>
      <c r="I53" s="290"/>
      <c r="J53" s="291"/>
      <c r="K53" s="291"/>
    </row>
    <row r="54" spans="1:18" s="2" customFormat="1">
      <c r="A54" s="288"/>
      <c r="B54" s="299"/>
      <c r="C54" s="43"/>
      <c r="D54" s="42"/>
      <c r="E54" s="41"/>
      <c r="F54" s="288"/>
      <c r="G54" s="301"/>
      <c r="H54" s="302"/>
      <c r="I54" s="290"/>
      <c r="J54" s="291"/>
      <c r="K54" s="291"/>
    </row>
    <row r="55" spans="1:18" s="2" customFormat="1">
      <c r="A55" s="288"/>
      <c r="B55" s="757" t="s">
        <v>0</v>
      </c>
      <c r="C55" s="758"/>
      <c r="D55" s="759"/>
      <c r="E55" s="41"/>
      <c r="F55" s="38"/>
      <c r="G55" s="301"/>
      <c r="H55" s="302"/>
      <c r="I55" s="290"/>
      <c r="J55" s="291"/>
      <c r="K55" s="291"/>
    </row>
    <row r="56" spans="1:18" s="2" customFormat="1">
      <c r="A56" s="288"/>
      <c r="B56" s="760"/>
      <c r="C56" s="761"/>
      <c r="D56" s="762"/>
      <c r="E56" s="30"/>
      <c r="F56" s="302"/>
      <c r="G56" s="303"/>
      <c r="H56" s="302"/>
      <c r="I56" s="290"/>
      <c r="J56" s="291"/>
      <c r="K56" s="291"/>
    </row>
    <row r="57" spans="1:18" s="2" customFormat="1">
      <c r="A57" s="288"/>
      <c r="B57" s="760"/>
      <c r="C57" s="761"/>
      <c r="D57" s="762"/>
      <c r="E57" s="39"/>
      <c r="F57" s="302"/>
      <c r="G57" s="303"/>
      <c r="H57" s="302"/>
      <c r="I57" s="290"/>
      <c r="J57" s="291"/>
      <c r="K57" s="291"/>
    </row>
    <row r="58" spans="1:18" s="2" customFormat="1">
      <c r="A58" s="288"/>
      <c r="B58" s="760"/>
      <c r="C58" s="761"/>
      <c r="D58" s="762"/>
      <c r="E58" s="304"/>
      <c r="F58" s="302"/>
      <c r="G58" s="303"/>
      <c r="H58" s="302"/>
      <c r="I58" s="290"/>
      <c r="J58" s="291"/>
      <c r="K58" s="291"/>
    </row>
    <row r="59" spans="1:18" s="2" customFormat="1" ht="16.5" customHeight="1">
      <c r="A59" s="288"/>
      <c r="B59" s="760"/>
      <c r="C59" s="761"/>
      <c r="D59" s="762"/>
      <c r="E59" s="304"/>
      <c r="F59" s="286"/>
      <c r="G59" s="305"/>
      <c r="H59" s="302"/>
      <c r="I59" s="290"/>
      <c r="J59" s="291"/>
      <c r="K59" s="291"/>
    </row>
    <row r="60" spans="1:18" s="31" customFormat="1">
      <c r="A60" s="74"/>
      <c r="B60" s="760"/>
      <c r="C60" s="761"/>
      <c r="D60" s="762"/>
      <c r="E60" s="304"/>
      <c r="F60" s="306"/>
      <c r="G60" s="66"/>
      <c r="H60" s="307"/>
      <c r="I60" s="32"/>
      <c r="J60" s="32"/>
      <c r="K60" s="32"/>
      <c r="L60" s="32"/>
      <c r="M60" s="32"/>
      <c r="N60" s="32"/>
      <c r="O60" s="32"/>
      <c r="P60" s="32"/>
    </row>
    <row r="61" spans="1:18" s="31" customFormat="1">
      <c r="A61" s="74"/>
      <c r="B61" s="794"/>
      <c r="C61" s="795"/>
      <c r="D61" s="796"/>
      <c r="E61" s="30"/>
      <c r="F61" s="30"/>
      <c r="G61" s="66"/>
      <c r="H61" s="307"/>
      <c r="I61" s="32"/>
      <c r="J61" s="32"/>
      <c r="K61" s="32"/>
      <c r="L61" s="32"/>
      <c r="M61" s="32"/>
      <c r="N61" s="32"/>
      <c r="O61" s="32"/>
      <c r="P61" s="32"/>
    </row>
    <row r="62" spans="1:18" s="23" customFormat="1">
      <c r="A62" s="30"/>
      <c r="B62" s="29"/>
      <c r="C62" s="28"/>
      <c r="D62" s="27"/>
      <c r="E62" s="26"/>
      <c r="F62" s="26"/>
      <c r="G62" s="25"/>
      <c r="H62" s="25"/>
      <c r="I62" s="24"/>
    </row>
    <row r="63" spans="1:18" s="15" customFormat="1">
      <c r="B63" s="22"/>
      <c r="D63" s="21"/>
      <c r="F63" s="20"/>
      <c r="G63" s="19"/>
      <c r="H63" s="18"/>
      <c r="I63" s="17"/>
      <c r="J63" s="17"/>
      <c r="K63" s="17"/>
      <c r="L63" s="17"/>
      <c r="M63" s="17"/>
      <c r="N63" s="17"/>
      <c r="O63" s="17"/>
      <c r="P63" s="17"/>
      <c r="Q63" s="17"/>
      <c r="R63" s="16"/>
    </row>
    <row r="64" spans="1:18" s="8" customFormat="1">
      <c r="B64" s="10"/>
      <c r="D64" s="14"/>
      <c r="F64" s="7"/>
      <c r="G64" s="6"/>
      <c r="H64" s="5"/>
      <c r="I64" s="13"/>
      <c r="J64" s="3"/>
      <c r="K64" s="12"/>
      <c r="L64" s="12"/>
      <c r="M64" s="12"/>
      <c r="N64" s="12"/>
      <c r="O64" s="12"/>
      <c r="P64" s="12"/>
      <c r="Q64" s="12"/>
      <c r="R64" s="11"/>
    </row>
    <row r="65" spans="2:18" s="8" customFormat="1">
      <c r="B65" s="10"/>
      <c r="D65" s="14"/>
      <c r="F65" s="7"/>
      <c r="G65" s="6"/>
      <c r="H65" s="5"/>
      <c r="I65" s="13"/>
      <c r="J65" s="3"/>
      <c r="K65" s="12"/>
      <c r="L65" s="12"/>
      <c r="M65" s="12"/>
      <c r="N65" s="12"/>
      <c r="O65" s="12"/>
      <c r="P65" s="12"/>
      <c r="Q65" s="12"/>
      <c r="R65" s="11"/>
    </row>
    <row r="66" spans="2:18" s="8" customFormat="1">
      <c r="B66" s="10"/>
      <c r="D66" s="14"/>
      <c r="F66" s="7"/>
      <c r="G66" s="6"/>
      <c r="H66" s="5"/>
      <c r="I66" s="13"/>
      <c r="J66" s="3"/>
      <c r="K66" s="12"/>
      <c r="L66" s="12"/>
      <c r="M66" s="12"/>
      <c r="N66" s="12"/>
      <c r="O66" s="12"/>
      <c r="P66" s="12"/>
      <c r="Q66" s="12"/>
      <c r="R66" s="11"/>
    </row>
    <row r="67" spans="2:18" s="8" customFormat="1">
      <c r="B67" s="10"/>
      <c r="D67" s="14"/>
      <c r="F67" s="7"/>
      <c r="G67" s="6"/>
      <c r="H67" s="5"/>
      <c r="I67" s="13"/>
      <c r="J67" s="3"/>
      <c r="K67" s="12"/>
      <c r="L67" s="12"/>
      <c r="M67" s="12"/>
      <c r="N67" s="12"/>
      <c r="O67" s="12"/>
      <c r="P67" s="12"/>
      <c r="Q67" s="12"/>
      <c r="R67" s="11"/>
    </row>
    <row r="68" spans="2:18" s="8" customFormat="1">
      <c r="B68" s="10"/>
      <c r="D68" s="14"/>
      <c r="F68" s="7"/>
      <c r="G68" s="6"/>
      <c r="H68" s="5"/>
      <c r="I68" s="13"/>
      <c r="J68" s="3"/>
      <c r="K68" s="12"/>
      <c r="L68" s="12"/>
      <c r="M68" s="12"/>
      <c r="N68" s="12"/>
      <c r="O68" s="12"/>
      <c r="P68" s="12"/>
      <c r="Q68" s="12"/>
      <c r="R68" s="11"/>
    </row>
    <row r="69" spans="2:18" s="8" customFormat="1">
      <c r="B69" s="10"/>
      <c r="D69" s="14"/>
      <c r="F69" s="7"/>
      <c r="G69" s="6"/>
      <c r="H69" s="5"/>
      <c r="I69" s="13"/>
      <c r="J69" s="3"/>
      <c r="K69" s="12"/>
      <c r="L69" s="12"/>
      <c r="M69" s="12"/>
      <c r="N69" s="12"/>
      <c r="O69" s="12"/>
      <c r="P69" s="12"/>
      <c r="Q69" s="12"/>
      <c r="R69" s="11"/>
    </row>
    <row r="70" spans="2:18" s="8" customFormat="1">
      <c r="B70" s="10"/>
      <c r="D70" s="14"/>
      <c r="F70" s="7"/>
      <c r="G70" s="6"/>
      <c r="H70" s="5"/>
      <c r="I70" s="13"/>
      <c r="J70" s="3"/>
      <c r="K70" s="12"/>
      <c r="L70" s="12"/>
      <c r="M70" s="12"/>
      <c r="N70" s="12"/>
      <c r="O70" s="12"/>
      <c r="P70" s="12"/>
      <c r="Q70" s="12"/>
      <c r="R70" s="11"/>
    </row>
    <row r="71" spans="2:18" s="8" customFormat="1">
      <c r="B71" s="10"/>
      <c r="D71" s="14"/>
      <c r="F71" s="7"/>
      <c r="G71" s="6"/>
      <c r="H71" s="5"/>
      <c r="I71" s="13"/>
      <c r="J71" s="3"/>
      <c r="K71" s="12"/>
      <c r="L71" s="12"/>
      <c r="M71" s="12"/>
      <c r="N71" s="12"/>
      <c r="O71" s="12"/>
      <c r="P71" s="12"/>
      <c r="Q71" s="12"/>
      <c r="R71" s="11"/>
    </row>
    <row r="72" spans="2:18" s="8" customFormat="1">
      <c r="B72" s="10"/>
      <c r="D72" s="14"/>
      <c r="F72" s="7"/>
      <c r="G72" s="6"/>
      <c r="H72" s="5"/>
      <c r="I72" s="13"/>
      <c r="J72" s="3"/>
      <c r="K72" s="12"/>
      <c r="L72" s="12"/>
      <c r="M72" s="12"/>
      <c r="N72" s="12"/>
      <c r="O72" s="12"/>
      <c r="P72" s="12"/>
      <c r="Q72" s="12"/>
      <c r="R72" s="11"/>
    </row>
    <row r="73" spans="2:18" s="8" customFormat="1">
      <c r="B73" s="10"/>
      <c r="D73" s="14"/>
      <c r="F73" s="7"/>
      <c r="G73" s="6"/>
      <c r="H73" s="5"/>
      <c r="I73" s="13"/>
      <c r="J73" s="3"/>
      <c r="K73" s="12"/>
      <c r="L73" s="12"/>
      <c r="M73" s="12"/>
      <c r="N73" s="12"/>
      <c r="O73" s="12"/>
      <c r="P73" s="12"/>
      <c r="Q73" s="12"/>
      <c r="R73" s="11"/>
    </row>
    <row r="74" spans="2:18" s="8" customFormat="1">
      <c r="B74" s="10"/>
      <c r="D74" s="14"/>
      <c r="F74" s="7"/>
      <c r="G74" s="6"/>
      <c r="H74" s="5"/>
      <c r="I74" s="13"/>
      <c r="J74" s="3"/>
      <c r="K74" s="12"/>
      <c r="L74" s="12"/>
      <c r="M74" s="12"/>
      <c r="N74" s="12"/>
      <c r="O74" s="12"/>
      <c r="P74" s="12"/>
      <c r="Q74" s="12"/>
      <c r="R74" s="11"/>
    </row>
    <row r="75" spans="2:18" s="8" customFormat="1">
      <c r="B75" s="10"/>
      <c r="D75" s="14"/>
      <c r="F75" s="7"/>
      <c r="G75" s="6"/>
      <c r="H75" s="5"/>
      <c r="I75" s="13"/>
      <c r="J75" s="3"/>
      <c r="K75" s="12"/>
      <c r="L75" s="12"/>
      <c r="M75" s="12"/>
      <c r="N75" s="12"/>
      <c r="O75" s="12"/>
      <c r="P75" s="12"/>
      <c r="Q75" s="12"/>
      <c r="R75" s="11"/>
    </row>
    <row r="76" spans="2:18" s="8" customFormat="1">
      <c r="B76" s="10"/>
      <c r="D76" s="14"/>
      <c r="F76" s="7"/>
      <c r="G76" s="6"/>
      <c r="H76" s="5"/>
      <c r="I76" s="13"/>
      <c r="J76" s="3"/>
      <c r="K76" s="12"/>
      <c r="L76" s="12"/>
      <c r="M76" s="12"/>
      <c r="N76" s="12"/>
      <c r="O76" s="12"/>
      <c r="P76" s="12"/>
      <c r="Q76" s="12"/>
      <c r="R76" s="11"/>
    </row>
    <row r="77" spans="2:18" s="8" customFormat="1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2:18" s="8" customFormat="1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2:18" s="8" customFormat="1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2:18" s="8" customFormat="1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</sheetData>
  <sheetProtection selectLockedCells="1" selectUnlockedCells="1"/>
  <mergeCells count="12">
    <mergeCell ref="B55:D61"/>
    <mergeCell ref="A1:H1"/>
    <mergeCell ref="A9:H9"/>
    <mergeCell ref="F33:H33"/>
    <mergeCell ref="F34:H34"/>
    <mergeCell ref="F35:H35"/>
    <mergeCell ref="D44:F44"/>
    <mergeCell ref="D45:F45"/>
    <mergeCell ref="D46:F46"/>
    <mergeCell ref="D47:F47"/>
    <mergeCell ref="D48:E48"/>
    <mergeCell ref="B50:D52"/>
  </mergeCells>
  <conditionalFormatting sqref="G48:H52">
    <cfRule type="expression" dxfId="29" priority="6" stopIfTrue="1">
      <formula>#REF!&lt;&gt;0</formula>
    </cfRule>
  </conditionalFormatting>
  <conditionalFormatting sqref="F48">
    <cfRule type="expression" dxfId="28" priority="5" stopIfTrue="1">
      <formula>#REF!&lt;&gt;0</formula>
    </cfRule>
  </conditionalFormatting>
  <conditionalFormatting sqref="H39:H43">
    <cfRule type="cellIs" dxfId="27" priority="1" stopIfTrue="1" operator="between">
      <formula>$D39</formula>
      <formula>$F39</formula>
    </cfRule>
  </conditionalFormatting>
  <conditionalFormatting sqref="D47:H47">
    <cfRule type="expression" dxfId="26" priority="4" stopIfTrue="1">
      <formula>#REF!&lt;&gt;0</formula>
    </cfRule>
  </conditionalFormatting>
  <conditionalFormatting sqref="D46:G46">
    <cfRule type="expression" dxfId="25" priority="3" stopIfTrue="1">
      <formula>#REF!&lt;&gt;0</formula>
    </cfRule>
  </conditionalFormatting>
  <conditionalFormatting sqref="H46">
    <cfRule type="expression" dxfId="24" priority="2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47</vt:i4>
      </vt:variant>
    </vt:vector>
  </HeadingPairs>
  <TitlesOfParts>
    <vt:vector size="61" baseType="lpstr">
      <vt:lpstr>PLANILHA BASE</vt:lpstr>
      <vt:lpstr>COMP. AVCB</vt:lpstr>
      <vt:lpstr>Amália Malheiro</vt:lpstr>
      <vt:lpstr>Maria Nazareth</vt:lpstr>
      <vt:lpstr>Geraldo Rocha</vt:lpstr>
      <vt:lpstr>Maria Pagotto</vt:lpstr>
      <vt:lpstr>Jorge Fernandes</vt:lpstr>
      <vt:lpstr>José Levy</vt:lpstr>
      <vt:lpstr>Lilia Inez</vt:lpstr>
      <vt:lpstr>Uarde</vt:lpstr>
      <vt:lpstr>Leonor Marcicano</vt:lpstr>
      <vt:lpstr>Martha Salibe</vt:lpstr>
      <vt:lpstr>Maria Peruchi</vt:lpstr>
      <vt:lpstr>CRONOGR</vt:lpstr>
      <vt:lpstr>'Maria Peruchi'!___________xlnm_Print_Area</vt:lpstr>
      <vt:lpstr>'Maria Peruchi'!___________xlnm_Print_Titles</vt:lpstr>
      <vt:lpstr>'Martha Salibe'!__________xlnm_Print_Area</vt:lpstr>
      <vt:lpstr>'Martha Salibe'!__________xlnm_Print_Titles</vt:lpstr>
      <vt:lpstr>'Leonor Marcicano'!_________xlnm_Print_Area</vt:lpstr>
      <vt:lpstr>'Leonor Marcicano'!_________xlnm_Print_Titles</vt:lpstr>
      <vt:lpstr>Uarde!________xlnm_Print_Area</vt:lpstr>
      <vt:lpstr>Uarde!________xlnm_Print_Titles</vt:lpstr>
      <vt:lpstr>'Lilia Inez'!_______xlnm_Print_Area</vt:lpstr>
      <vt:lpstr>'Lilia Inez'!_______xlnm_Print_Titles</vt:lpstr>
      <vt:lpstr>'José Levy'!______xlnm_Print_Area</vt:lpstr>
      <vt:lpstr>'José Levy'!______xlnm_Print_Titles</vt:lpstr>
      <vt:lpstr>'Jorge Fernandes'!_____xlnm_Print_Area</vt:lpstr>
      <vt:lpstr>'Jorge Fernandes'!_____xlnm_Print_Titles</vt:lpstr>
      <vt:lpstr>'Maria Pagotto'!____xlnm_Print_Area</vt:lpstr>
      <vt:lpstr>'Maria Pagotto'!____xlnm_Print_Titles</vt:lpstr>
      <vt:lpstr>'Geraldo Rocha'!___xlnm_Print_Area</vt:lpstr>
      <vt:lpstr>'Geraldo Rocha'!___xlnm_Print_Titles</vt:lpstr>
      <vt:lpstr>'Maria Nazareth'!__xlnm.Print_Area</vt:lpstr>
      <vt:lpstr>'Maria Nazareth'!__xlnm.Print_Titles</vt:lpstr>
      <vt:lpstr>'Amália Malheiro'!__xlnm_Print_Area</vt:lpstr>
      <vt:lpstr>'Amália Malheiro'!__xlnm_Print_Titles</vt:lpstr>
      <vt:lpstr>'Amália Malheiro'!Area_de_impressao</vt:lpstr>
      <vt:lpstr>CRONOGR!Area_de_impressao</vt:lpstr>
      <vt:lpstr>'Geraldo Rocha'!Area_de_impressao</vt:lpstr>
      <vt:lpstr>'Jorge Fernandes'!Area_de_impressao</vt:lpstr>
      <vt:lpstr>'José Levy'!Area_de_impressao</vt:lpstr>
      <vt:lpstr>'Leonor Marcicano'!Area_de_impressao</vt:lpstr>
      <vt:lpstr>'Lilia Inez'!Area_de_impressao</vt:lpstr>
      <vt:lpstr>'Maria Nazareth'!Area_de_impressao</vt:lpstr>
      <vt:lpstr>'Maria Pagotto'!Area_de_impressao</vt:lpstr>
      <vt:lpstr>'Maria Peruchi'!Area_de_impressao</vt:lpstr>
      <vt:lpstr>'Martha Salibe'!Area_de_impressao</vt:lpstr>
      <vt:lpstr>'PLANILHA BASE'!Area_de_impressao</vt:lpstr>
      <vt:lpstr>Uarde!Area_de_impressao</vt:lpstr>
      <vt:lpstr>'Amália Malheiro'!Titulos_de_impressao</vt:lpstr>
      <vt:lpstr>'Geraldo Rocha'!Titulos_de_impressao</vt:lpstr>
      <vt:lpstr>'Jorge Fernandes'!Titulos_de_impressao</vt:lpstr>
      <vt:lpstr>'José Levy'!Titulos_de_impressao</vt:lpstr>
      <vt:lpstr>'Leonor Marcicano'!Titulos_de_impressao</vt:lpstr>
      <vt:lpstr>'Lilia Inez'!Titulos_de_impressao</vt:lpstr>
      <vt:lpstr>'Maria Nazareth'!Titulos_de_impressao</vt:lpstr>
      <vt:lpstr>'Maria Pagotto'!Titulos_de_impressao</vt:lpstr>
      <vt:lpstr>'Maria Peruchi'!Titulos_de_impressao</vt:lpstr>
      <vt:lpstr>'Martha Salibe'!Titulos_de_impressao</vt:lpstr>
      <vt:lpstr>'PLANILHA BASE'!Titulos_de_impressao</vt:lpstr>
      <vt:lpstr>Uarde!Titulos_de_impressao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TERMINAL-01</dc:creator>
  <cp:lastModifiedBy>tamara</cp:lastModifiedBy>
  <cp:lastPrinted>2020-04-24T18:10:17Z</cp:lastPrinted>
  <dcterms:created xsi:type="dcterms:W3CDTF">2019-05-16T16:55:44Z</dcterms:created>
  <dcterms:modified xsi:type="dcterms:W3CDTF">2020-04-27T12:29:15Z</dcterms:modified>
</cp:coreProperties>
</file>