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EstaPasta_de_trabalho" defaultThemeVersion="124226"/>
  <bookViews>
    <workbookView xWindow="0" yWindow="0" windowWidth="20730" windowHeight="11760" tabRatio="740"/>
  </bookViews>
  <sheets>
    <sheet name="PLANILHA" sheetId="1" r:id="rId1"/>
    <sheet name="CRONOGRAMA" sheetId="14" r:id="rId2"/>
    <sheet name="Itens de relevancia" sheetId="15" r:id="rId3"/>
  </sheets>
  <externalReferences>
    <externalReference r:id="rId4"/>
    <externalReference r:id="rId5"/>
  </externalReferences>
  <definedNames>
    <definedName name="__shared_1_0_0">#REF!</definedName>
    <definedName name="__shared_1_0_1">#N/A</definedName>
    <definedName name="__shared_1_0_10">#N/A</definedName>
    <definedName name="__shared_1_0_100">#N/A</definedName>
    <definedName name="__shared_1_0_101">#N/A</definedName>
    <definedName name="__shared_1_0_102">#N/A</definedName>
    <definedName name="__shared_1_0_103">#N/A</definedName>
    <definedName name="__shared_1_0_104">#N/A</definedName>
    <definedName name="__shared_1_0_105">#N/A</definedName>
    <definedName name="__shared_1_0_106">#N/A</definedName>
    <definedName name="__shared_1_0_107">#N/A</definedName>
    <definedName name="__shared_1_0_108">#N/A</definedName>
    <definedName name="__shared_1_0_109">#N/A</definedName>
    <definedName name="__shared_1_0_11">#REF!</definedName>
    <definedName name="__shared_1_0_110">#N/A</definedName>
    <definedName name="__shared_1_0_111">#N/A</definedName>
    <definedName name="__shared_1_0_112">#N/A</definedName>
    <definedName name="__shared_1_0_113">#N/A</definedName>
    <definedName name="__shared_1_0_114">#N/A</definedName>
    <definedName name="__shared_1_0_115">#N/A</definedName>
    <definedName name="__shared_1_0_116">#N/A</definedName>
    <definedName name="__shared_1_0_117">#N/A</definedName>
    <definedName name="__shared_1_0_118">#N/A</definedName>
    <definedName name="__shared_1_0_119">#N/A</definedName>
    <definedName name="__shared_1_0_12">#N/A</definedName>
    <definedName name="__shared_1_0_120">#N/A</definedName>
    <definedName name="__shared_1_0_121">#N/A</definedName>
    <definedName name="__shared_1_0_122">#REF!</definedName>
    <definedName name="__shared_1_0_123">#N/A</definedName>
    <definedName name="__shared_1_0_124">#N/A</definedName>
    <definedName name="__shared_1_0_125">#N/A</definedName>
    <definedName name="__shared_1_0_126">#N/A</definedName>
    <definedName name="__shared_1_0_127">#N/A</definedName>
    <definedName name="__shared_1_0_128">#N/A</definedName>
    <definedName name="__shared_1_0_129">#N/A</definedName>
    <definedName name="__shared_1_0_13">#N/A</definedName>
    <definedName name="__shared_1_0_130">#N/A</definedName>
    <definedName name="__shared_1_0_131">#N/A</definedName>
    <definedName name="__shared_1_0_132">#N/A</definedName>
    <definedName name="__shared_1_0_133">#N/A</definedName>
    <definedName name="__shared_1_0_134">#N/A</definedName>
    <definedName name="__shared_1_0_135">#N/A</definedName>
    <definedName name="__shared_1_0_136">#N/A</definedName>
    <definedName name="__shared_1_0_137">#N/A</definedName>
    <definedName name="__shared_1_0_138">#N/A</definedName>
    <definedName name="__shared_1_0_139">#REF!</definedName>
    <definedName name="__shared_1_0_14">#N/A</definedName>
    <definedName name="__shared_1_0_140">#N/A</definedName>
    <definedName name="__shared_1_0_141">#N/A</definedName>
    <definedName name="__shared_1_0_142">#N/A</definedName>
    <definedName name="__shared_1_0_143">#N/A</definedName>
    <definedName name="__shared_1_0_144">#N/A</definedName>
    <definedName name="__shared_1_0_145">#N/A</definedName>
    <definedName name="__shared_1_0_146">#N/A</definedName>
    <definedName name="__shared_1_0_147">#N/A</definedName>
    <definedName name="__shared_1_0_148">#N/A</definedName>
    <definedName name="__shared_1_0_149">#N/A</definedName>
    <definedName name="__shared_1_0_15">#N/A</definedName>
    <definedName name="__shared_1_0_150">#N/A</definedName>
    <definedName name="__shared_1_0_151">#REF!</definedName>
    <definedName name="__shared_1_0_152">#N/A</definedName>
    <definedName name="__shared_1_0_153">#N/A</definedName>
    <definedName name="__shared_1_0_154">#N/A</definedName>
    <definedName name="__shared_1_0_155">#N/A</definedName>
    <definedName name="__shared_1_0_156">#N/A</definedName>
    <definedName name="__shared_1_0_157">#N/A</definedName>
    <definedName name="__shared_1_0_158">#N/A</definedName>
    <definedName name="__shared_1_0_159">#N/A</definedName>
    <definedName name="__shared_1_0_16">#N/A</definedName>
    <definedName name="__shared_1_0_160">#N/A</definedName>
    <definedName name="__shared_1_0_161">#N/A</definedName>
    <definedName name="__shared_1_0_162">#N/A</definedName>
    <definedName name="__shared_1_0_163">#REF!</definedName>
    <definedName name="__shared_1_0_164">#N/A</definedName>
    <definedName name="__shared_1_0_165">#N/A</definedName>
    <definedName name="__shared_1_0_166">#N/A</definedName>
    <definedName name="__shared_1_0_167">#N/A</definedName>
    <definedName name="__shared_1_0_168">#N/A</definedName>
    <definedName name="__shared_1_0_169">#N/A</definedName>
    <definedName name="__shared_1_0_17">#N/A</definedName>
    <definedName name="__shared_1_0_170">#N/A</definedName>
    <definedName name="__shared_1_0_171">#N/A</definedName>
    <definedName name="__shared_1_0_172">#N/A</definedName>
    <definedName name="__shared_1_0_173">#N/A</definedName>
    <definedName name="__shared_1_0_174">#N/A</definedName>
    <definedName name="__shared_1_0_175">#N/A</definedName>
    <definedName name="__shared_1_0_176">#REF!</definedName>
    <definedName name="__shared_1_0_177">#N/A</definedName>
    <definedName name="__shared_1_0_178">#N/A</definedName>
    <definedName name="__shared_1_0_179">#N/A</definedName>
    <definedName name="__shared_1_0_18">#N/A</definedName>
    <definedName name="__shared_1_0_180">#N/A</definedName>
    <definedName name="__shared_1_0_181">#N/A</definedName>
    <definedName name="__shared_1_0_182">#N/A</definedName>
    <definedName name="__shared_1_0_183">#N/A</definedName>
    <definedName name="__shared_1_0_184">#N/A</definedName>
    <definedName name="__shared_1_0_185">#N/A</definedName>
    <definedName name="__shared_1_0_186">#N/A</definedName>
    <definedName name="__shared_1_0_187">#REF!</definedName>
    <definedName name="__shared_1_0_188">#N/A</definedName>
    <definedName name="__shared_1_0_189">#N/A</definedName>
    <definedName name="__shared_1_0_19">#N/A</definedName>
    <definedName name="__shared_1_0_190">#N/A</definedName>
    <definedName name="__shared_1_0_191">#N/A</definedName>
    <definedName name="__shared_1_0_192">#N/A</definedName>
    <definedName name="__shared_1_0_193">#N/A</definedName>
    <definedName name="__shared_1_0_194">#N/A</definedName>
    <definedName name="__shared_1_0_195">#N/A</definedName>
    <definedName name="__shared_1_0_196">#N/A</definedName>
    <definedName name="__shared_1_0_197">#N/A</definedName>
    <definedName name="__shared_1_0_198">#REF!</definedName>
    <definedName name="__shared_1_0_199">#N/A</definedName>
    <definedName name="__shared_1_0_2">#N/A</definedName>
    <definedName name="__shared_1_0_20">#N/A</definedName>
    <definedName name="__shared_1_0_200">#N/A</definedName>
    <definedName name="__shared_1_0_201">#N/A</definedName>
    <definedName name="__shared_1_0_202">#N/A</definedName>
    <definedName name="__shared_1_0_203">#N/A</definedName>
    <definedName name="__shared_1_0_204">#N/A</definedName>
    <definedName name="__shared_1_0_205">#N/A</definedName>
    <definedName name="__shared_1_0_206">#N/A</definedName>
    <definedName name="__shared_1_0_207">#N/A</definedName>
    <definedName name="__shared_1_0_208">#N/A</definedName>
    <definedName name="__shared_1_0_209">#REF!</definedName>
    <definedName name="__shared_1_0_21">#N/A</definedName>
    <definedName name="__shared_1_0_210">#N/A</definedName>
    <definedName name="__shared_1_0_211">#N/A</definedName>
    <definedName name="__shared_1_0_212">#N/A</definedName>
    <definedName name="__shared_1_0_213">#N/A</definedName>
    <definedName name="__shared_1_0_214">#N/A</definedName>
    <definedName name="__shared_1_0_215">#N/A</definedName>
    <definedName name="__shared_1_0_216">#N/A</definedName>
    <definedName name="__shared_1_0_217">#N/A</definedName>
    <definedName name="__shared_1_0_218">#N/A</definedName>
    <definedName name="__shared_1_0_219">#N/A</definedName>
    <definedName name="__shared_1_0_22">#REF!</definedName>
    <definedName name="__shared_1_0_220">#REF!</definedName>
    <definedName name="__shared_1_0_221">#N/A</definedName>
    <definedName name="__shared_1_0_222">#N/A</definedName>
    <definedName name="__shared_1_0_223">#N/A</definedName>
    <definedName name="__shared_1_0_224">#N/A</definedName>
    <definedName name="__shared_1_0_225">#N/A</definedName>
    <definedName name="__shared_1_0_226">#N/A</definedName>
    <definedName name="__shared_1_0_227">#N/A</definedName>
    <definedName name="__shared_1_0_228">#N/A</definedName>
    <definedName name="__shared_1_0_229">#N/A</definedName>
    <definedName name="__shared_1_0_23">#N/A</definedName>
    <definedName name="__shared_1_0_230">#N/A</definedName>
    <definedName name="__shared_1_0_231">#N/A</definedName>
    <definedName name="__shared_1_0_232">#REF!</definedName>
    <definedName name="__shared_1_0_233">#N/A</definedName>
    <definedName name="__shared_1_0_234">#N/A</definedName>
    <definedName name="__shared_1_0_235">#N/A</definedName>
    <definedName name="__shared_1_0_236">#N/A</definedName>
    <definedName name="__shared_1_0_237">#N/A</definedName>
    <definedName name="__shared_1_0_238">#N/A</definedName>
    <definedName name="__shared_1_0_239">#N/A</definedName>
    <definedName name="__shared_1_0_24">#N/A</definedName>
    <definedName name="__shared_1_0_240">#N/A</definedName>
    <definedName name="__shared_1_0_241">#N/A</definedName>
    <definedName name="__shared_1_0_242">#N/A</definedName>
    <definedName name="__shared_1_0_243">#REF!</definedName>
    <definedName name="__shared_1_0_244">#N/A</definedName>
    <definedName name="__shared_1_0_245">#N/A</definedName>
    <definedName name="__shared_1_0_246">#N/A</definedName>
    <definedName name="__shared_1_0_247">#N/A</definedName>
    <definedName name="__shared_1_0_248">#N/A</definedName>
    <definedName name="__shared_1_0_249">#N/A</definedName>
    <definedName name="__shared_1_0_25">#N/A</definedName>
    <definedName name="__shared_1_0_250">#N/A</definedName>
    <definedName name="__shared_1_0_251">#N/A</definedName>
    <definedName name="__shared_1_0_252">#N/A</definedName>
    <definedName name="__shared_1_0_253">#N/A</definedName>
    <definedName name="__shared_1_0_254">#REF!</definedName>
    <definedName name="__shared_1_0_255">#N/A</definedName>
    <definedName name="__shared_1_0_256">#N/A</definedName>
    <definedName name="__shared_1_0_257">#N/A</definedName>
    <definedName name="__shared_1_0_258">#N/A</definedName>
    <definedName name="__shared_1_0_259">#N/A</definedName>
    <definedName name="__shared_1_0_26">#N/A</definedName>
    <definedName name="__shared_1_0_260">#N/A</definedName>
    <definedName name="__shared_1_0_261">#N/A</definedName>
    <definedName name="__shared_1_0_262">#N/A</definedName>
    <definedName name="__shared_1_0_263">#N/A</definedName>
    <definedName name="__shared_1_0_264">#N/A</definedName>
    <definedName name="__shared_1_0_265">#REF!</definedName>
    <definedName name="__shared_1_0_266">#N/A</definedName>
    <definedName name="__shared_1_0_267">#N/A</definedName>
    <definedName name="__shared_1_0_268">#N/A</definedName>
    <definedName name="__shared_1_0_269">#N/A</definedName>
    <definedName name="__shared_1_0_27">#N/A</definedName>
    <definedName name="__shared_1_0_270">#N/A</definedName>
    <definedName name="__shared_1_0_271">#N/A</definedName>
    <definedName name="__shared_1_0_272">#N/A</definedName>
    <definedName name="__shared_1_0_273">#N/A</definedName>
    <definedName name="__shared_1_0_274">#N/A</definedName>
    <definedName name="__shared_1_0_275">#N/A</definedName>
    <definedName name="__shared_1_0_276">#REF!</definedName>
    <definedName name="__shared_1_0_277">#N/A</definedName>
    <definedName name="__shared_1_0_278">#N/A</definedName>
    <definedName name="__shared_1_0_279">#N/A</definedName>
    <definedName name="__shared_1_0_28">#N/A</definedName>
    <definedName name="__shared_1_0_280">#N/A</definedName>
    <definedName name="__shared_1_0_281">#N/A</definedName>
    <definedName name="__shared_1_0_282">#N/A</definedName>
    <definedName name="__shared_1_0_283">#N/A</definedName>
    <definedName name="__shared_1_0_284">#N/A</definedName>
    <definedName name="__shared_1_0_285">#N/A</definedName>
    <definedName name="__shared_1_0_286">#N/A</definedName>
    <definedName name="__shared_1_0_287">#REF!</definedName>
    <definedName name="__shared_1_0_288">#N/A</definedName>
    <definedName name="__shared_1_0_289">#N/A</definedName>
    <definedName name="__shared_1_0_29">#N/A</definedName>
    <definedName name="__shared_1_0_290">#N/A</definedName>
    <definedName name="__shared_1_0_291">#N/A</definedName>
    <definedName name="__shared_1_0_292">#N/A</definedName>
    <definedName name="__shared_1_0_293">#N/A</definedName>
    <definedName name="__shared_1_0_294">#N/A</definedName>
    <definedName name="__shared_1_0_295">#N/A</definedName>
    <definedName name="__shared_1_0_296">#N/A</definedName>
    <definedName name="__shared_1_0_297">#N/A</definedName>
    <definedName name="__shared_1_0_298">#REF!</definedName>
    <definedName name="__shared_1_0_299">#N/A</definedName>
    <definedName name="__shared_1_0_3">#N/A</definedName>
    <definedName name="__shared_1_0_30">#N/A</definedName>
    <definedName name="__shared_1_0_300">#N/A</definedName>
    <definedName name="__shared_1_0_301">#N/A</definedName>
    <definedName name="__shared_1_0_302">#N/A</definedName>
    <definedName name="__shared_1_0_303">#N/A</definedName>
    <definedName name="__shared_1_0_304">#N/A</definedName>
    <definedName name="__shared_1_0_305">#N/A</definedName>
    <definedName name="__shared_1_0_306">#N/A</definedName>
    <definedName name="__shared_1_0_307">#N/A</definedName>
    <definedName name="__shared_1_0_308">#N/A</definedName>
    <definedName name="__shared_1_0_309">#REF!</definedName>
    <definedName name="__shared_1_0_31">#N/A</definedName>
    <definedName name="__shared_1_0_310">#N/A</definedName>
    <definedName name="__shared_1_0_311">#N/A</definedName>
    <definedName name="__shared_1_0_312">#N/A</definedName>
    <definedName name="__shared_1_0_313">#N/A</definedName>
    <definedName name="__shared_1_0_314">#N/A</definedName>
    <definedName name="__shared_1_0_315">#N/A</definedName>
    <definedName name="__shared_1_0_316">#N/A</definedName>
    <definedName name="__shared_1_0_317">#N/A</definedName>
    <definedName name="__shared_1_0_318">#N/A</definedName>
    <definedName name="__shared_1_0_319">#N/A</definedName>
    <definedName name="__shared_1_0_32">#N/A</definedName>
    <definedName name="__shared_1_0_320">#REF!</definedName>
    <definedName name="__shared_1_0_321">#N/A</definedName>
    <definedName name="__shared_1_0_322">#N/A</definedName>
    <definedName name="__shared_1_0_323">#N/A</definedName>
    <definedName name="__shared_1_0_324">#N/A</definedName>
    <definedName name="__shared_1_0_325">#N/A</definedName>
    <definedName name="__shared_1_0_326">#N/A</definedName>
    <definedName name="__shared_1_0_327">#N/A</definedName>
    <definedName name="__shared_1_0_328">#N/A</definedName>
    <definedName name="__shared_1_0_329">#N/A</definedName>
    <definedName name="__shared_1_0_33">#REF!</definedName>
    <definedName name="__shared_1_0_330">#N/A</definedName>
    <definedName name="__shared_1_0_331">#REF!</definedName>
    <definedName name="__shared_1_0_332">#N/A</definedName>
    <definedName name="__shared_1_0_333">#N/A</definedName>
    <definedName name="__shared_1_0_334">#N/A</definedName>
    <definedName name="__shared_1_0_335">#N/A</definedName>
    <definedName name="__shared_1_0_336">#N/A</definedName>
    <definedName name="__shared_1_0_337">#N/A</definedName>
    <definedName name="__shared_1_0_338">#N/A</definedName>
    <definedName name="__shared_1_0_339">#N/A</definedName>
    <definedName name="__shared_1_0_34">#N/A</definedName>
    <definedName name="__shared_1_0_340">#N/A</definedName>
    <definedName name="__shared_1_0_341">#N/A</definedName>
    <definedName name="__shared_1_0_342">#REF!</definedName>
    <definedName name="__shared_1_0_343">#N/A</definedName>
    <definedName name="__shared_1_0_344">#N/A</definedName>
    <definedName name="__shared_1_0_345">#N/A</definedName>
    <definedName name="__shared_1_0_346">#N/A</definedName>
    <definedName name="__shared_1_0_347">#N/A</definedName>
    <definedName name="__shared_1_0_348">#N/A</definedName>
    <definedName name="__shared_1_0_349">#N/A</definedName>
    <definedName name="__shared_1_0_35">#N/A</definedName>
    <definedName name="__shared_1_0_350">#N/A</definedName>
    <definedName name="__shared_1_0_351">#N/A</definedName>
    <definedName name="__shared_1_0_352">#N/A</definedName>
    <definedName name="__shared_1_0_353">#REF!</definedName>
    <definedName name="__shared_1_0_354">#N/A</definedName>
    <definedName name="__shared_1_0_355">#N/A</definedName>
    <definedName name="__shared_1_0_356">#N/A</definedName>
    <definedName name="__shared_1_0_357">#N/A</definedName>
    <definedName name="__shared_1_0_358">#N/A</definedName>
    <definedName name="__shared_1_0_359">#N/A</definedName>
    <definedName name="__shared_1_0_36">#N/A</definedName>
    <definedName name="__shared_1_0_360">#N/A</definedName>
    <definedName name="__shared_1_0_361">#N/A</definedName>
    <definedName name="__shared_1_0_362">#N/A</definedName>
    <definedName name="__shared_1_0_363">#N/A</definedName>
    <definedName name="__shared_1_0_364">#REF!</definedName>
    <definedName name="__shared_1_0_365">#N/A</definedName>
    <definedName name="__shared_1_0_366">#N/A</definedName>
    <definedName name="__shared_1_0_367">#N/A</definedName>
    <definedName name="__shared_1_0_368">#N/A</definedName>
    <definedName name="__shared_1_0_369">#N/A</definedName>
    <definedName name="__shared_1_0_37">#N/A</definedName>
    <definedName name="__shared_1_0_370">#N/A</definedName>
    <definedName name="__shared_1_0_371">#N/A</definedName>
    <definedName name="__shared_1_0_372">#N/A</definedName>
    <definedName name="__shared_1_0_373">#N/A</definedName>
    <definedName name="__shared_1_0_374">#N/A</definedName>
    <definedName name="__shared_1_0_375">#REF!</definedName>
    <definedName name="__shared_1_0_376">#N/A</definedName>
    <definedName name="__shared_1_0_377">#N/A</definedName>
    <definedName name="__shared_1_0_378">#N/A</definedName>
    <definedName name="__shared_1_0_379">#N/A</definedName>
    <definedName name="__shared_1_0_38">#N/A</definedName>
    <definedName name="__shared_1_0_380">#N/A</definedName>
    <definedName name="__shared_1_0_381">#N/A</definedName>
    <definedName name="__shared_1_0_382">#N/A</definedName>
    <definedName name="__shared_1_0_383">#N/A</definedName>
    <definedName name="__shared_1_0_384">#N/A</definedName>
    <definedName name="__shared_1_0_385">#N/A</definedName>
    <definedName name="__shared_1_0_386">#REF!</definedName>
    <definedName name="__shared_1_0_387">#N/A</definedName>
    <definedName name="__shared_1_0_388">#N/A</definedName>
    <definedName name="__shared_1_0_389">#N/A</definedName>
    <definedName name="__shared_1_0_39">#N/A</definedName>
    <definedName name="__shared_1_0_390">#N/A</definedName>
    <definedName name="__shared_1_0_391">#N/A</definedName>
    <definedName name="__shared_1_0_392">#N/A</definedName>
    <definedName name="__shared_1_0_393">#N/A</definedName>
    <definedName name="__shared_1_0_394">#N/A</definedName>
    <definedName name="__shared_1_0_395">#N/A</definedName>
    <definedName name="__shared_1_0_396">#N/A</definedName>
    <definedName name="__shared_1_0_397">#REF!</definedName>
    <definedName name="__shared_1_0_398">#N/A</definedName>
    <definedName name="__shared_1_0_399">#N/A</definedName>
    <definedName name="__shared_1_0_4">#N/A</definedName>
    <definedName name="__shared_1_0_40">#N/A</definedName>
    <definedName name="__shared_1_0_400">#N/A</definedName>
    <definedName name="__shared_1_0_401">#N/A</definedName>
    <definedName name="__shared_1_0_402">#N/A</definedName>
    <definedName name="__shared_1_0_403">#N/A</definedName>
    <definedName name="__shared_1_0_404">#N/A</definedName>
    <definedName name="__shared_1_0_405">#N/A</definedName>
    <definedName name="__shared_1_0_406">#N/A</definedName>
    <definedName name="__shared_1_0_407">#N/A</definedName>
    <definedName name="__shared_1_0_408">#REF!</definedName>
    <definedName name="__shared_1_0_409">#N/A</definedName>
    <definedName name="__shared_1_0_41">#N/A</definedName>
    <definedName name="__shared_1_0_410">#N/A</definedName>
    <definedName name="__shared_1_0_411">#N/A</definedName>
    <definedName name="__shared_1_0_412">#N/A</definedName>
    <definedName name="__shared_1_0_413">#N/A</definedName>
    <definedName name="__shared_1_0_414">#N/A</definedName>
    <definedName name="__shared_1_0_415">#N/A</definedName>
    <definedName name="__shared_1_0_416">#N/A</definedName>
    <definedName name="__shared_1_0_417">#N/A</definedName>
    <definedName name="__shared_1_0_418">#N/A</definedName>
    <definedName name="__shared_1_0_419">#REF!</definedName>
    <definedName name="__shared_1_0_42">#N/A</definedName>
    <definedName name="__shared_1_0_420">#N/A</definedName>
    <definedName name="__shared_1_0_421">#N/A</definedName>
    <definedName name="__shared_1_0_422">#N/A</definedName>
    <definedName name="__shared_1_0_423">#N/A</definedName>
    <definedName name="__shared_1_0_424">#N/A</definedName>
    <definedName name="__shared_1_0_425">#N/A</definedName>
    <definedName name="__shared_1_0_426">#N/A</definedName>
    <definedName name="__shared_1_0_427">#N/A</definedName>
    <definedName name="__shared_1_0_428">#N/A</definedName>
    <definedName name="__shared_1_0_429">#N/A</definedName>
    <definedName name="__shared_1_0_43">#N/A</definedName>
    <definedName name="__shared_1_0_430">#REF!</definedName>
    <definedName name="__shared_1_0_431">#N/A</definedName>
    <definedName name="__shared_1_0_432">#N/A</definedName>
    <definedName name="__shared_1_0_433">#N/A</definedName>
    <definedName name="__shared_1_0_434">#N/A</definedName>
    <definedName name="__shared_1_0_435">#N/A</definedName>
    <definedName name="__shared_1_0_436">#N/A</definedName>
    <definedName name="__shared_1_0_437">#N/A</definedName>
    <definedName name="__shared_1_0_438">#N/A</definedName>
    <definedName name="__shared_1_0_439">#N/A</definedName>
    <definedName name="__shared_1_0_44">#REF!</definedName>
    <definedName name="__shared_1_0_440">#N/A</definedName>
    <definedName name="__shared_1_0_441">#REF!</definedName>
    <definedName name="__shared_1_0_442">#N/A</definedName>
    <definedName name="__shared_1_0_443">#N/A</definedName>
    <definedName name="__shared_1_0_444">#N/A</definedName>
    <definedName name="__shared_1_0_445">#N/A</definedName>
    <definedName name="__shared_1_0_446">#N/A</definedName>
    <definedName name="__shared_1_0_447">#N/A</definedName>
    <definedName name="__shared_1_0_448">#N/A</definedName>
    <definedName name="__shared_1_0_449">#N/A</definedName>
    <definedName name="__shared_1_0_45">#N/A</definedName>
    <definedName name="__shared_1_0_450">#N/A</definedName>
    <definedName name="__shared_1_0_451">#N/A</definedName>
    <definedName name="__shared_1_0_452">#N/A</definedName>
    <definedName name="__shared_1_0_453">#N/A</definedName>
    <definedName name="__shared_1_0_454">#REF!</definedName>
    <definedName name="__shared_1_0_455">#N/A</definedName>
    <definedName name="__shared_1_0_456">#N/A</definedName>
    <definedName name="__shared_1_0_457">#N/A</definedName>
    <definedName name="__shared_1_0_458">#N/A</definedName>
    <definedName name="__shared_1_0_459">#N/A</definedName>
    <definedName name="__shared_1_0_46">#N/A</definedName>
    <definedName name="__shared_1_0_460">#N/A</definedName>
    <definedName name="__shared_1_0_461">#N/A</definedName>
    <definedName name="__shared_1_0_462">#N/A</definedName>
    <definedName name="__shared_1_0_463">#N/A</definedName>
    <definedName name="__shared_1_0_464">#N/A</definedName>
    <definedName name="__shared_1_0_465">#REF!</definedName>
    <definedName name="__shared_1_0_466">#N/A</definedName>
    <definedName name="__shared_1_0_467">#N/A</definedName>
    <definedName name="__shared_1_0_468">#N/A</definedName>
    <definedName name="__shared_1_0_469">#N/A</definedName>
    <definedName name="__shared_1_0_47">#N/A</definedName>
    <definedName name="__shared_1_0_470">#N/A</definedName>
    <definedName name="__shared_1_0_471">#N/A</definedName>
    <definedName name="__shared_1_0_472">#N/A</definedName>
    <definedName name="__shared_1_0_473">#N/A</definedName>
    <definedName name="__shared_1_0_474">#N/A</definedName>
    <definedName name="__shared_1_0_475">#N/A</definedName>
    <definedName name="__shared_1_0_476">#N/A</definedName>
    <definedName name="__shared_1_0_477">#REF!</definedName>
    <definedName name="__shared_1_0_478">#N/A</definedName>
    <definedName name="__shared_1_0_479">#N/A</definedName>
    <definedName name="__shared_1_0_48">#N/A</definedName>
    <definedName name="__shared_1_0_480">#N/A</definedName>
    <definedName name="__shared_1_0_481">#N/A</definedName>
    <definedName name="__shared_1_0_482">#N/A</definedName>
    <definedName name="__shared_1_0_483">#N/A</definedName>
    <definedName name="__shared_1_0_484">#N/A</definedName>
    <definedName name="__shared_1_0_485">#N/A</definedName>
    <definedName name="__shared_1_0_486">#N/A</definedName>
    <definedName name="__shared_1_0_487">#N/A</definedName>
    <definedName name="__shared_1_0_488">#REF!</definedName>
    <definedName name="__shared_1_0_489">#N/A</definedName>
    <definedName name="__shared_1_0_49">#N/A</definedName>
    <definedName name="__shared_1_0_490">#N/A</definedName>
    <definedName name="__shared_1_0_491">#N/A</definedName>
    <definedName name="__shared_1_0_492">#N/A</definedName>
    <definedName name="__shared_1_0_493">#N/A</definedName>
    <definedName name="__shared_1_0_494">#N/A</definedName>
    <definedName name="__shared_1_0_495">#N/A</definedName>
    <definedName name="__shared_1_0_496">#N/A</definedName>
    <definedName name="__shared_1_0_497">#N/A</definedName>
    <definedName name="__shared_1_0_498">#N/A</definedName>
    <definedName name="__shared_1_0_5">#N/A</definedName>
    <definedName name="__shared_1_0_50">#N/A</definedName>
    <definedName name="__shared_1_0_51">#N/A</definedName>
    <definedName name="__shared_1_0_52">#N/A</definedName>
    <definedName name="__shared_1_0_53">#N/A</definedName>
    <definedName name="__shared_1_0_54">#N/A</definedName>
    <definedName name="__shared_1_0_55">#REF!</definedName>
    <definedName name="__shared_1_0_56">#N/A</definedName>
    <definedName name="__shared_1_0_57">#N/A</definedName>
    <definedName name="__shared_1_0_58">#N/A</definedName>
    <definedName name="__shared_1_0_59">#N/A</definedName>
    <definedName name="__shared_1_0_6">#N/A</definedName>
    <definedName name="__shared_1_0_60">#N/A</definedName>
    <definedName name="__shared_1_0_61">#N/A</definedName>
    <definedName name="__shared_1_0_62">#N/A</definedName>
    <definedName name="__shared_1_0_63">#N/A</definedName>
    <definedName name="__shared_1_0_64">#N/A</definedName>
    <definedName name="__shared_1_0_65">#N/A</definedName>
    <definedName name="__shared_1_0_66">#REF!</definedName>
    <definedName name="__shared_1_0_67">#N/A</definedName>
    <definedName name="__shared_1_0_68">#N/A</definedName>
    <definedName name="__shared_1_0_69">#N/A</definedName>
    <definedName name="__shared_1_0_7">#N/A</definedName>
    <definedName name="__shared_1_0_70">#N/A</definedName>
    <definedName name="__shared_1_0_71">#N/A</definedName>
    <definedName name="__shared_1_0_72">#N/A</definedName>
    <definedName name="__shared_1_0_73">#N/A</definedName>
    <definedName name="__shared_1_0_74">#N/A</definedName>
    <definedName name="__shared_1_0_75">#N/A</definedName>
    <definedName name="__shared_1_0_76">#N/A</definedName>
    <definedName name="__shared_1_0_77">#N/A</definedName>
    <definedName name="__shared_1_0_78">#REF!</definedName>
    <definedName name="__shared_1_0_79">#N/A</definedName>
    <definedName name="__shared_1_0_8">#N/A</definedName>
    <definedName name="__shared_1_0_80">#N/A</definedName>
    <definedName name="__shared_1_0_81">#N/A</definedName>
    <definedName name="__shared_1_0_82">#N/A</definedName>
    <definedName name="__shared_1_0_83">#N/A</definedName>
    <definedName name="__shared_1_0_84">#N/A</definedName>
    <definedName name="__shared_1_0_85">#N/A</definedName>
    <definedName name="__shared_1_0_86">#N/A</definedName>
    <definedName name="__shared_1_0_87">#N/A</definedName>
    <definedName name="__shared_1_0_88">#N/A</definedName>
    <definedName name="__shared_1_0_89">#N/A</definedName>
    <definedName name="__shared_1_0_9">#N/A</definedName>
    <definedName name="__shared_1_0_90">#N/A</definedName>
    <definedName name="__shared_1_0_91">#N/A</definedName>
    <definedName name="__shared_1_0_92">#REF!</definedName>
    <definedName name="__shared_1_0_93">#N/A</definedName>
    <definedName name="__shared_1_0_94">#N/A</definedName>
    <definedName name="__shared_1_0_95">#N/A</definedName>
    <definedName name="__shared_1_0_96">#N/A</definedName>
    <definedName name="__shared_1_0_97">#N/A</definedName>
    <definedName name="__shared_1_0_98">#N/A</definedName>
    <definedName name="__shared_1_0_99">#N/A</definedName>
    <definedName name="__shared_2_0_0">#N/A</definedName>
    <definedName name="__shared_2_0_1">#N/A</definedName>
    <definedName name="__shared_2_0_2">#N/A</definedName>
    <definedName name="__shared_2_0_3">#N/A</definedName>
    <definedName name="__shared_2_0_4">#N/A</definedName>
    <definedName name="A_1">#REF!</definedName>
    <definedName name="A_2">#REF!</definedName>
    <definedName name="_xlnm.Print_Area" localSheetId="1">CRONOGRAMA!$A$1:$N$42</definedName>
    <definedName name="_xlnm.Print_Area" localSheetId="0">PLANILHA!$A$1:$H$157</definedName>
    <definedName name="B_1">#REF!</definedName>
    <definedName name="B_2">#REF!</definedName>
    <definedName name="BDI">[1]PREÇOS!#REF!</definedName>
    <definedName name="Critérios_IM">#REF!</definedName>
    <definedName name="Cronograma1">#N/A</definedName>
    <definedName name="custo_canal_diversos">#REF!</definedName>
    <definedName name="custo_canal_k">#REF!</definedName>
    <definedName name="custo_viario_diversos">#REF!</definedName>
    <definedName name="custo_viario_k">#REF!</definedName>
    <definedName name="ELEV">#REF!</definedName>
    <definedName name="Excel_BuiltIn_Criteria">#REF!</definedName>
    <definedName name="Fl_01">#N/A</definedName>
    <definedName name="INDIC">#REF!</definedName>
    <definedName name="ÍNDICE">#REF!</definedName>
    <definedName name="INFR">#REF!</definedName>
    <definedName name="INFRATEC">#REF!</definedName>
    <definedName name="INFRETÉCNICA">[1]PREÇOS!#REF!</definedName>
    <definedName name="MÊS">#REF!</definedName>
    <definedName name="pla">#N/A</definedName>
    <definedName name="PLAN">#REF!</definedName>
    <definedName name="planilha">#N/A</definedName>
    <definedName name="Print_Area_MI">#REF!</definedName>
    <definedName name="SHARED_FORMULA_10_144_10_144_0">#REF!</definedName>
    <definedName name="SHARED_FORMULA_10_176_10_176_0">#REF!</definedName>
    <definedName name="SHARED_FORMULA_11_144_11_144_0">#REF!*#REF!</definedName>
    <definedName name="SHARED_FORMULA_11_176_11_176_0">#REF!*#REF!</definedName>
    <definedName name="SHARED_FORMULA_12_144_12_144_0">#REF!*#REF!</definedName>
    <definedName name="SHARED_FORMULA_12_176_12_176_0">#REF!*#REF!</definedName>
    <definedName name="SHARED_FORMULA_13_144_13_144_0">#REF!*#REF!</definedName>
    <definedName name="SHARED_FORMULA_13_176_13_176_0">#REF!*#REF!</definedName>
    <definedName name="SHARED_FORMULA_14_144_14_144_0">#REF!*#REF!</definedName>
    <definedName name="SHARED_FORMULA_14_176_14_176_0">#REF!*#REF!</definedName>
    <definedName name="SHARED_FORMULA_15_144_15_144_0">(((#REF!+#REF!+#REF!)*(1+#REF!))*(1+#REF!))</definedName>
    <definedName name="SHARED_FORMULA_15_176_15_176_0">(((#REF!+#REF!+#REF!)*(1+#REF!))*(1+#REF!))</definedName>
    <definedName name="SHARED_FORMULA_16_144_16_144_0">(((#REF!+#REF!+#REF!)*(1+#REF!))*(1+#REF!))</definedName>
    <definedName name="SHARED_FORMULA_16_176_16_176_0">(((#REF!+#REF!+#REF!)*(1+#REF!))*(1+#REF!))</definedName>
    <definedName name="SHARED_FORMULA_17_144_17_144_0">#REF!+#REF!</definedName>
    <definedName name="SHARED_FORMULA_17_176_17_176_0">#REF!+#REF!</definedName>
    <definedName name="SHARED_FORMULA_18_144_18_144_0">#REF!*#REF!</definedName>
    <definedName name="SHARED_FORMULA_18_176_18_176_0">#REF!*#REF!</definedName>
    <definedName name="SHARED_FORMULA_19_145_19_145_0">#REF!*#REF!</definedName>
    <definedName name="SHARED_FORMULA_19_177_19_177_0">#REF!*#REF!</definedName>
    <definedName name="SHARED_FORMULA_20_145_20_145_0">#REF!+#REF!</definedName>
    <definedName name="SHARED_FORMULA_20_177_20_177_0">#REF!+#REF!</definedName>
    <definedName name="SHARED_FORMULA_29_145_29_145_0">UPPER(#REF!)</definedName>
    <definedName name="SHARED_FORMULA_29_177_29_177_0">UPPER(#REF!)</definedName>
    <definedName name="SHARED_FORMULA_6_103_6_103_3">SUM(#REF!)</definedName>
    <definedName name="SHARED_FORMULA_6_124_6_124_3">SUM(#REF!)</definedName>
    <definedName name="SHARED_FORMULA_6_134_6_134_3">SUM(#REF!)</definedName>
    <definedName name="SHARED_FORMULA_6_152_6_152_3">SUM(#REF!)</definedName>
    <definedName name="SHARED_FORMULA_6_162_6_162_3">SUM(#REF!)</definedName>
    <definedName name="SHARED_FORMULA_6_176_6_176_3">SUM(#REF!)</definedName>
    <definedName name="SHARED_FORMULA_6_20_6_20_3">SUM(#REF!)</definedName>
    <definedName name="SHARED_FORMULA_6_44_6_44_3">SUM(#REF!)</definedName>
    <definedName name="SHARED_FORMULA_6_60_6_60_3">SUM(#REF!)</definedName>
    <definedName name="SHARED_FORMULA_6_69_6_69_3">SUM(#REF!)</definedName>
    <definedName name="SHARED_FORMULA_6_80_6_80_3">SUM(#REF!)</definedName>
    <definedName name="SHARED_FORMULA_6_95_6_95_3">SUM(#REF!)</definedName>
    <definedName name="sqsa">#REF!</definedName>
    <definedName name="tbjan01">#REF!</definedName>
    <definedName name="TBJUL01">#REF!</definedName>
    <definedName name="_xlnm.Print_Titles" localSheetId="0">PLANILHA!$2:$10</definedName>
    <definedName name="VENDA_CANAL_DIVERSOS">#REF!</definedName>
    <definedName name="VENDA_CANAL_K">#REF!</definedName>
    <definedName name="VENDA_CANAL_PI_R">#REF!</definedName>
    <definedName name="VENDA_VIARIO_DIVERSOS">#REF!</definedName>
    <definedName name="VENDA_VIARIO_K">#REF!</definedName>
    <definedName name="VENDA_VIARIO_PI_R">#REF!</definedName>
    <definedName name="X_1">#REF!</definedName>
    <definedName name="X_2">#REF!</definedName>
    <definedName name="X_3">#REF!</definedName>
    <definedName name="X_4">#REF!</definedName>
    <definedName name="X_INT">#REF!</definedName>
    <definedName name="Y_1">#REF!</definedName>
    <definedName name="Y_2">#REF!</definedName>
    <definedName name="Y_3">#REF!</definedName>
    <definedName name="Y_4">#REF!</definedName>
  </definedNames>
  <calcPr calcId="124519"/>
</workbook>
</file>

<file path=xl/calcChain.xml><?xml version="1.0" encoding="utf-8"?>
<calcChain xmlns="http://schemas.openxmlformats.org/spreadsheetml/2006/main">
  <c r="E5" i="15"/>
  <c r="E6"/>
  <c r="E7"/>
  <c r="E8"/>
  <c r="E9"/>
  <c r="E10"/>
  <c r="E4"/>
  <c r="D5"/>
  <c r="F32" i="1" l="1"/>
  <c r="F80" l="1"/>
  <c r="F28"/>
  <c r="F33"/>
  <c r="F62"/>
  <c r="F24"/>
  <c r="F23"/>
  <c r="A15" i="14" l="1"/>
  <c r="B15"/>
  <c r="F15"/>
  <c r="H15" s="1"/>
  <c r="J15" s="1"/>
  <c r="L15" s="1"/>
  <c r="N15" s="1"/>
  <c r="E25" i="1"/>
  <c r="H24"/>
  <c r="H23"/>
  <c r="H22"/>
  <c r="H21"/>
  <c r="F102"/>
  <c r="F84"/>
  <c r="F81"/>
  <c r="F68"/>
  <c r="F69"/>
  <c r="F76"/>
  <c r="F77"/>
  <c r="F78"/>
  <c r="F79"/>
  <c r="F82"/>
  <c r="F86"/>
  <c r="F87"/>
  <c r="F88"/>
  <c r="F89"/>
  <c r="F90"/>
  <c r="F91"/>
  <c r="F92"/>
  <c r="F94"/>
  <c r="F97"/>
  <c r="F98"/>
  <c r="F99"/>
  <c r="F100"/>
  <c r="F101"/>
  <c r="F93"/>
  <c r="H25" l="1"/>
  <c r="F85"/>
  <c r="F83"/>
  <c r="F110" l="1"/>
  <c r="F113"/>
  <c r="F112"/>
  <c r="F111"/>
  <c r="F109"/>
  <c r="F108"/>
  <c r="F107"/>
  <c r="F54"/>
  <c r="F45"/>
  <c r="F44"/>
  <c r="F43"/>
  <c r="F42"/>
  <c r="F38"/>
  <c r="F37"/>
  <c r="F36"/>
  <c r="F34"/>
  <c r="F31"/>
  <c r="F30"/>
  <c r="F29"/>
  <c r="F17"/>
  <c r="F15"/>
  <c r="F14"/>
  <c r="F49"/>
  <c r="F50"/>
  <c r="F55"/>
  <c r="F56"/>
  <c r="F57"/>
  <c r="F63"/>
  <c r="F67"/>
  <c r="H93"/>
  <c r="F106"/>
  <c r="F117"/>
  <c r="F121"/>
  <c r="F13"/>
  <c r="F35" l="1"/>
  <c r="H35" s="1"/>
  <c r="A3" i="14"/>
  <c r="A4"/>
  <c r="A2"/>
  <c r="B33"/>
  <c r="A33"/>
  <c r="B31"/>
  <c r="A31"/>
  <c r="B29"/>
  <c r="A29"/>
  <c r="B27"/>
  <c r="A27"/>
  <c r="B25"/>
  <c r="A25"/>
  <c r="B23"/>
  <c r="A23"/>
  <c r="B21"/>
  <c r="A21"/>
  <c r="B19"/>
  <c r="A19"/>
  <c r="B17"/>
  <c r="A17"/>
  <c r="B13"/>
  <c r="A13"/>
  <c r="H102" i="1"/>
  <c r="H101"/>
  <c r="H100"/>
  <c r="H99"/>
  <c r="H98"/>
  <c r="H97"/>
  <c r="H96"/>
  <c r="H94"/>
  <c r="H92"/>
  <c r="H91"/>
  <c r="H90"/>
  <c r="H89"/>
  <c r="H88"/>
  <c r="H87"/>
  <c r="H86"/>
  <c r="H85"/>
  <c r="H84"/>
  <c r="H83"/>
  <c r="H82"/>
  <c r="H81"/>
  <c r="H80"/>
  <c r="H79"/>
  <c r="H78"/>
  <c r="H77"/>
  <c r="H76"/>
  <c r="H74"/>
  <c r="H73"/>
  <c r="H72"/>
  <c r="H71"/>
  <c r="H70"/>
  <c r="H75"/>
  <c r="H69"/>
  <c r="H68"/>
  <c r="H67"/>
  <c r="H63"/>
  <c r="H62"/>
  <c r="H64" s="1"/>
  <c r="H57"/>
  <c r="H56"/>
  <c r="H55"/>
  <c r="H54"/>
  <c r="H58" s="1"/>
  <c r="H50"/>
  <c r="H49"/>
  <c r="H51" s="1"/>
  <c r="H45"/>
  <c r="H44"/>
  <c r="H43"/>
  <c r="H42"/>
  <c r="H38"/>
  <c r="H37"/>
  <c r="H36"/>
  <c r="H34"/>
  <c r="H33"/>
  <c r="H32"/>
  <c r="H31"/>
  <c r="H30"/>
  <c r="H29"/>
  <c r="H28"/>
  <c r="H17"/>
  <c r="H15"/>
  <c r="H14"/>
  <c r="H13"/>
  <c r="H18" s="1"/>
  <c r="E18"/>
  <c r="E39"/>
  <c r="E46"/>
  <c r="E51"/>
  <c r="E58"/>
  <c r="E64"/>
  <c r="E103"/>
  <c r="E114"/>
  <c r="E118"/>
  <c r="E122"/>
  <c r="H121"/>
  <c r="H122" s="1"/>
  <c r="H117"/>
  <c r="H118" s="1"/>
  <c r="H107"/>
  <c r="H108"/>
  <c r="H109"/>
  <c r="H110"/>
  <c r="H111"/>
  <c r="H112"/>
  <c r="H113"/>
  <c r="H106"/>
  <c r="H114" l="1"/>
  <c r="H39"/>
  <c r="H103"/>
  <c r="H46"/>
  <c r="F33" i="14"/>
  <c r="H33" s="1"/>
  <c r="J33" s="1"/>
  <c r="L33" s="1"/>
  <c r="N33" s="1"/>
  <c r="F31"/>
  <c r="H31" s="1"/>
  <c r="J31" s="1"/>
  <c r="F29"/>
  <c r="H29" s="1"/>
  <c r="J29" s="1"/>
  <c r="L29" s="1"/>
  <c r="N29" s="1"/>
  <c r="F27"/>
  <c r="H27" s="1"/>
  <c r="J27" s="1"/>
  <c r="L27" s="1"/>
  <c r="N27" s="1"/>
  <c r="F25"/>
  <c r="H25" s="1"/>
  <c r="J25" s="1"/>
  <c r="L25" s="1"/>
  <c r="N25" s="1"/>
  <c r="F23"/>
  <c r="H23" s="1"/>
  <c r="J23" s="1"/>
  <c r="L23" s="1"/>
  <c r="N23" s="1"/>
  <c r="F21"/>
  <c r="H21" s="1"/>
  <c r="J21" s="1"/>
  <c r="L21" s="1"/>
  <c r="N21" s="1"/>
  <c r="F19"/>
  <c r="H19" s="1"/>
  <c r="J19" s="1"/>
  <c r="L19" s="1"/>
  <c r="N19" s="1"/>
  <c r="F17"/>
  <c r="H17" s="1"/>
  <c r="J17" s="1"/>
  <c r="L17" s="1"/>
  <c r="N17" s="1"/>
  <c r="F13"/>
  <c r="H13" s="1"/>
  <c r="J13" s="1"/>
  <c r="L13" s="1"/>
  <c r="N13" s="1"/>
  <c r="L31" l="1"/>
  <c r="N31" s="1"/>
  <c r="H124" i="1"/>
  <c r="H143"/>
  <c r="H125" l="1"/>
  <c r="E125"/>
  <c r="C15" i="14" s="1"/>
  <c r="C33" l="1"/>
  <c r="C31"/>
  <c r="C23"/>
  <c r="C13"/>
  <c r="C29"/>
  <c r="C19"/>
  <c r="C25"/>
  <c r="C21"/>
  <c r="C27"/>
  <c r="C17"/>
  <c r="C35" l="1"/>
  <c r="C36" s="1"/>
  <c r="D17" l="1"/>
  <c r="D15"/>
  <c r="D19"/>
  <c r="D31"/>
  <c r="D29"/>
  <c r="D25"/>
  <c r="D27"/>
  <c r="D23"/>
  <c r="D13"/>
  <c r="D21"/>
  <c r="D33"/>
  <c r="I36" l="1"/>
  <c r="I37" s="1"/>
  <c r="E36"/>
  <c r="E37" s="1"/>
  <c r="D36"/>
  <c r="G36"/>
  <c r="G37" s="1"/>
  <c r="M36"/>
  <c r="M37" s="1"/>
  <c r="K36"/>
  <c r="K37" s="1"/>
  <c r="F36" l="1"/>
  <c r="H36" s="1"/>
  <c r="J36" s="1"/>
  <c r="L36" s="1"/>
  <c r="N36" s="1"/>
</calcChain>
</file>

<file path=xl/sharedStrings.xml><?xml version="1.0" encoding="utf-8"?>
<sst xmlns="http://schemas.openxmlformats.org/spreadsheetml/2006/main" count="503" uniqueCount="305">
  <si>
    <t>DESCRIÇÃO</t>
  </si>
  <si>
    <t>SERVIÇOS COMPLEMENTARES</t>
  </si>
  <si>
    <t>SINAPI</t>
  </si>
  <si>
    <t>DATA BASE</t>
  </si>
  <si>
    <t>LIMPEZA FINAL DA OBRA</t>
  </si>
  <si>
    <t>Quant.</t>
  </si>
  <si>
    <t>Descrição de Serviços</t>
  </si>
  <si>
    <t>CÓDIGOS</t>
  </si>
  <si>
    <t>Item Componente do BDI</t>
  </si>
  <si>
    <t>I3: Cont.Prev s/Rec.Bruta (Lei 12844/13 - Desoneração)</t>
  </si>
  <si>
    <t>BDI - COM Desoneração da folha de pagamento</t>
  </si>
  <si>
    <t>Total</t>
  </si>
  <si>
    <t>ALEXANDRE R.GAINO</t>
  </si>
  <si>
    <t>ENG. CIVIL</t>
  </si>
  <si>
    <t>Unid.</t>
  </si>
  <si>
    <t>CREA 5060435411</t>
  </si>
  <si>
    <r>
      <t>A</t>
    </r>
    <r>
      <rPr>
        <sz val="11"/>
        <rFont val="Arial"/>
        <family val="2"/>
      </rPr>
      <t xml:space="preserve">dministração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>entral</t>
    </r>
  </si>
  <si>
    <r>
      <t>S</t>
    </r>
    <r>
      <rPr>
        <sz val="11"/>
        <rFont val="Arial"/>
        <family val="2"/>
      </rPr>
      <t xml:space="preserve">eguro e </t>
    </r>
    <r>
      <rPr>
        <b/>
        <sz val="11"/>
        <rFont val="Arial"/>
        <family val="2"/>
      </rPr>
      <t>G</t>
    </r>
    <r>
      <rPr>
        <sz val="11"/>
        <rFont val="Arial"/>
        <family val="2"/>
      </rPr>
      <t>arantia</t>
    </r>
  </si>
  <si>
    <r>
      <t>R</t>
    </r>
    <r>
      <rPr>
        <sz val="11"/>
        <rFont val="Arial"/>
        <family val="2"/>
      </rPr>
      <t>isco</t>
    </r>
  </si>
  <si>
    <r>
      <t>D</t>
    </r>
    <r>
      <rPr>
        <sz val="11"/>
        <rFont val="Arial"/>
        <family val="2"/>
      </rPr>
      <t xml:space="preserve">espesas </t>
    </r>
    <r>
      <rPr>
        <b/>
        <sz val="11"/>
        <rFont val="Arial"/>
        <family val="2"/>
      </rPr>
      <t>F</t>
    </r>
    <r>
      <rPr>
        <sz val="11"/>
        <rFont val="Arial"/>
        <family val="2"/>
      </rPr>
      <t>inanceiras</t>
    </r>
  </si>
  <si>
    <r>
      <t>L</t>
    </r>
    <r>
      <rPr>
        <sz val="11"/>
        <rFont val="Arial"/>
        <family val="2"/>
      </rPr>
      <t>ucro</t>
    </r>
  </si>
  <si>
    <r>
      <t>I1:</t>
    </r>
    <r>
      <rPr>
        <sz val="11"/>
        <rFont val="Arial"/>
        <family val="2"/>
      </rPr>
      <t xml:space="preserve"> PIS e COFINS</t>
    </r>
  </si>
  <si>
    <r>
      <t>I2:</t>
    </r>
    <r>
      <rPr>
        <sz val="11"/>
        <rFont val="Arial"/>
        <family val="2"/>
      </rPr>
      <t xml:space="preserve"> ISSQN (conforme legislação municipal)</t>
    </r>
  </si>
  <si>
    <t>SERVIÇOS PRELIMINARES</t>
  </si>
  <si>
    <t>LOCACAO CONVENCIONAL DE OBRA, ATRAVÉS DE GABARITO DE TABUAS CORRIDAS PONTALETADAS A CADA 1,50M, SEM REAPROVEITAMENTO</t>
  </si>
  <si>
    <t>RETIRADAS E DEMOLIÇÕES</t>
  </si>
  <si>
    <t>INFRAESTRUTURA</t>
  </si>
  <si>
    <t>ESCAVAÇÃO MANUAL DE VALA PARA VIGA BALDRAME, COM PREVISÃO DE FÔRMA. AF_06/2017</t>
  </si>
  <si>
    <t>REATERRO MANUAL APILOADO COM SOQUETE. AF_10/2017</t>
  </si>
  <si>
    <t>CARGA MANUAL DE ENTULHO EM CAMINHAO BASCULANTE 6 M3</t>
  </si>
  <si>
    <t>SUPERESTRUTURA</t>
  </si>
  <si>
    <t>ESCORAMENTO FORMAS ATE H = 3,30M, COM MADEIRA DE 3A QUALIDADE, NAO APARELHADA, APROVEITAMENTO TABUAS 3X E PRUMOS 4X.</t>
  </si>
  <si>
    <t>COBERTURA</t>
  </si>
  <si>
    <t>CALHA EM CHAPA DE AÇO GALVANIZADO NÚMERO 24, DESENVOLVIMENTO DE 50 CM, INCLUSO TRANSPORTE VERTICAL. AF_06/2016</t>
  </si>
  <si>
    <t>INSTALAÇÕES HIDRÁULICAS</t>
  </si>
  <si>
    <t>ÁGUA PLUVIAL</t>
  </si>
  <si>
    <t>INSTALAÇÕES ELÉTRICAS</t>
  </si>
  <si>
    <t>PISOS</t>
  </si>
  <si>
    <t>REGULARIZAÇÃO DE SUPERFICIE DE CONCRETO APARENTE</t>
  </si>
  <si>
    <t>PINTURA</t>
  </si>
  <si>
    <t>TODAS OS SERVIÇOS DEVEM SER PREVISTOS MOBILIZAÇAO E DESMOBILIZAÇAO DE EQUIPAMENTO E MAO DE OBRA. QUANTIDADES DE ELETRICA E HIDRAULICA MERAMENTE ESTIMADO PARA EFEITO DE ORÇAMENTAÇAO</t>
  </si>
  <si>
    <t>LIMPEZA MANUAL DO TERRENO (C/ RASPAGEM SUPERFICIAL)</t>
  </si>
  <si>
    <t>CARGA E DESCARGA MECANIZADAS DE ENTULHO EM CAMINHAO BASCULANTE 6 M3</t>
  </si>
  <si>
    <t>IMPERMEABILIZACAO DE SUPERFICIE COM ARGAMASSA DE CIMENTO E AREIA, TRACO 1:3, COM ADITIVO IMPERMEABILIZANTE, E=1,5 CM</t>
  </si>
  <si>
    <t>TELHAMENTO COM TELHA DE AÇO/ALUMÍNIO E = 0,5 MM, COM ATÉ 2 ÁGUAS, INCLUSO IÇAMENTO. AF_06/2016</t>
  </si>
  <si>
    <t>CUMEEIRA EM PERFIL ONDULADO DE ALUMÍNIO</t>
  </si>
  <si>
    <t>COMPACTAÇÃO MECÂNICA DE SOLO PARA EXECUÇÃO DE RADIER, COM COMPACTADOR DE SOLOS TIPO PLACA VIBRATÓRIA. AF_09/2017</t>
  </si>
  <si>
    <t>ARMACAO EM TELA DE ACO SOLDADA NERVURADA Q-138, ACO CA-60, 4,2MM, MALHA 10X10CM</t>
  </si>
  <si>
    <t>VALOR TOTAL SERVIÇOS (R$)</t>
  </si>
  <si>
    <t>PESO  %</t>
  </si>
  <si>
    <t>1ª MÊS</t>
  </si>
  <si>
    <t>2ª MÊS</t>
  </si>
  <si>
    <t>3ª MÊS</t>
  </si>
  <si>
    <t>4ª MÊS</t>
  </si>
  <si>
    <t>DESCRIÇÃO DOS SERVIÇOS</t>
  </si>
  <si>
    <t>SIMPL.%</t>
  </si>
  <si>
    <t>ACUM. %</t>
  </si>
  <si>
    <t>Total da Obra</t>
  </si>
  <si>
    <t>Totais de cada mês</t>
  </si>
  <si>
    <t>CRONOGRAMA FÍSICO FINANCEIRO</t>
  </si>
  <si>
    <t>5ª MÊS</t>
  </si>
  <si>
    <t>Preço Unitário</t>
  </si>
  <si>
    <t xml:space="preserve">TOTAL ITEM </t>
  </si>
  <si>
    <t>MÊS</t>
  </si>
  <si>
    <t>M²</t>
  </si>
  <si>
    <t/>
  </si>
  <si>
    <t>M</t>
  </si>
  <si>
    <t>M³</t>
  </si>
  <si>
    <t>KG</t>
  </si>
  <si>
    <t>CPOS</t>
  </si>
  <si>
    <t>ALUGUEL CONTAINER/ESCRIT INCL INST ELET LARG=2,20 COMP=6,20M MES CR 394,53
ALT=2,50M CHAPA ACO C/NERV TRAPEZ FORRO C/ISOL TERMO/ACUSTICO
CHASSIS REFORC PISO COMPENS NAVAL EXC TRANSP/CARGA/DESCARGA</t>
  </si>
  <si>
    <t xml:space="preserve">73847/001 </t>
  </si>
  <si>
    <t xml:space="preserve">73992/001 </t>
  </si>
  <si>
    <t xml:space="preserve">73948/016 </t>
  </si>
  <si>
    <t xml:space="preserve">72898 </t>
  </si>
  <si>
    <t xml:space="preserve">90877 </t>
  </si>
  <si>
    <t xml:space="preserve">96527 </t>
  </si>
  <si>
    <t xml:space="preserve">94103 </t>
  </si>
  <si>
    <t xml:space="preserve">97086 </t>
  </si>
  <si>
    <t>96555</t>
  </si>
  <si>
    <t>83732</t>
  </si>
  <si>
    <t xml:space="preserve">72075 </t>
  </si>
  <si>
    <t xml:space="preserve">96995 </t>
  </si>
  <si>
    <t xml:space="preserve">72897 </t>
  </si>
  <si>
    <t xml:space="preserve">72887 </t>
  </si>
  <si>
    <t xml:space="preserve">73970/002 </t>
  </si>
  <si>
    <t xml:space="preserve">94213 </t>
  </si>
  <si>
    <t xml:space="preserve">73970/001 </t>
  </si>
  <si>
    <t xml:space="preserve">75220 </t>
  </si>
  <si>
    <t xml:space="preserve">94228 </t>
  </si>
  <si>
    <t xml:space="preserve">91790 </t>
  </si>
  <si>
    <t xml:space="preserve">74104/001 </t>
  </si>
  <si>
    <t xml:space="preserve">94107 </t>
  </si>
  <si>
    <t xml:space="preserve">97084 </t>
  </si>
  <si>
    <t xml:space="preserve">68053 </t>
  </si>
  <si>
    <t xml:space="preserve">73994/001 </t>
  </si>
  <si>
    <t xml:space="preserve">40780 </t>
  </si>
  <si>
    <t xml:space="preserve">73924/002 </t>
  </si>
  <si>
    <t xml:space="preserve">9537 </t>
  </si>
  <si>
    <t>UNID</t>
  </si>
  <si>
    <t xml:space="preserve">PINTURA ESMALTE ACETINADO, DUAS DEMAOS, SOBRE SUPERFICIE METALICA </t>
  </si>
  <si>
    <t>FORNECIMENTO/INSTALACAO LONA PLASTICA PRETA, PARA IMPERMEABILIZACAO, E 
SPESSURA 150 MICRAS.</t>
  </si>
  <si>
    <t>ESTACA ESCAVADA MECANICAMENTE, SEM FLUIDO ESTABILIZANTE, COM 25 CM DE DIÂMETRO, ATÉ 9 M DE COMPRIMENTO, CONCRETO LANÇADO POR CAMINHÃO BETONEIRA (EXCLUSIVE MOBILIZAÇÃO E DESMOBILIZAÇÃO). AF_02/2015</t>
  </si>
  <si>
    <t>LASTRO DE VALA COM PREPARO DE FUNDO, LARGURA MENOR QUE 1,5 M, COM CAMADA DE BRITA, LANÇAMENTO MANUAL, EM LOCAL COM NÍVEL BAIXO DE INTERFERÊNCIA. AF_06/2016</t>
  </si>
  <si>
    <t>FABRICAÇÃO, MONTAGEM E DESMONTAGEM DE FORMA PARA RADIER, EM MADEIRA SERRADA, 4 UTILIZAÇÕES. AF_09/2017</t>
  </si>
  <si>
    <t>ARMADURA EM BARRA DE AÇO CA-50 (A OU B) FYK= 500 MPA KG</t>
  </si>
  <si>
    <t>CONCRETAGEM DE BLOCOS DE COROAMENTO E VIGAS BALDRAME, FCK 30 MPA, COM 
USO DE JERICA LANÇAMENTO, ADENSAMENTO E ACABAMENTO. AF_06/2017</t>
  </si>
  <si>
    <t>IMPERMEABILIZACAO DE SUPERFICIE COM REVESTIMENTO BICOMPONENTE SEMI FLE 
XIVEL.</t>
  </si>
  <si>
    <t>ESTRUTURA METALICA EM ACO ESTRUTURAL PERFIL I 12 X 5 1/4</t>
  </si>
  <si>
    <t>(COMPOSIÇÃO REPRESENTATIVA) DO SERVIÇO DE INSTALAÇÃO DE TUBOS DE PVC,
SÉRIE R, ÁGUA PLUVIAL, DN 100 MM (INSTALADO EM RAMAL DE ENCAMINHAMENTO
, OU CONDUTORES VERTICAIS), INCLUSIVE CONEXÕES, CORTES E FIXAÇÕES, PAR
A PRÉDIOS. AF_10/2015</t>
  </si>
  <si>
    <t>CAIXA DE INSPEÇÃO EM ALVENARIA DE TIJOLO MACIÇO 60X60X60CM, REVESTIDA
INTERNAMENTO COM BARRA LISA (CIMENTO E AREIA, TRAÇO 1:4) E=2,0CM, COM
TAMPA PRÉ-MOLDADA DE CONCRETO E FUNDO DE CONCRETO 15MPA TIPO C - ESCAV
AÇÃO E CONFECÇÃO</t>
  </si>
  <si>
    <t>LASTRO COM PREPARO DE FUNDO, LARGURA MAIOR OU IGUAL A 1,5 M, COM CAMADA DE BRITA, LANÇAMENTO MANUAL, EM LOCAL COM NÍVEL BAIXO DE INTERFERÊNC
IA. AF_06/2016</t>
  </si>
  <si>
    <t xml:space="preserve">TRANSPORTE COMERCIAL COM CAMINHAO BASCULANTE 6 M3, RODOVIA PAVIMENTADA </t>
  </si>
  <si>
    <t>M3XKM</t>
  </si>
  <si>
    <t>ESTRUTURA METALICA EM ACO ESTRUTURAL PERFIL I 6 X 3 3/8</t>
  </si>
  <si>
    <t>CONCRETAGEM DE RADIER, PISO OU LAJE SOBRE SOLO, FCK 30 MPA, PARA ESPESSURA DE 10 CM - LANÇAMENTO, ADENSAMENTO E ACABAMENTO. AF_09/2017</t>
  </si>
  <si>
    <t xml:space="preserve">92408 </t>
  </si>
  <si>
    <t>MONTAGEM E DESMONTAGEM DE FÔRMA DE PILARES RETANGULARES E ESTRUTURAS SIMILARES COM ÁREA MÉDIA DAS SEÇÕES MENOR OU IGUAL A 0,25 M², PÉ-DIREITO SIMPLES, EM MADEIRA SERRADA, 1 UTILIZAÇÃO. AF_12/2015</t>
  </si>
  <si>
    <t>CORTE DE JUNTA DE DILATAÇÃO, COM SERRA DE DISCO DIAMANTADO PARA PISOS</t>
  </si>
  <si>
    <t>Código da Instituição</t>
  </si>
  <si>
    <t>Código do Serviço</t>
  </si>
  <si>
    <t>Item</t>
  </si>
  <si>
    <t>TOTAL GERAL</t>
  </si>
  <si>
    <t>TOTAL GERAL COM BDI</t>
  </si>
  <si>
    <t>1.1</t>
  </si>
  <si>
    <t>1.2</t>
  </si>
  <si>
    <t>1.3</t>
  </si>
  <si>
    <t>1.4</t>
  </si>
  <si>
    <t>1.4.1</t>
  </si>
  <si>
    <t>2.1</t>
  </si>
  <si>
    <t>2.2</t>
  </si>
  <si>
    <t>2.3</t>
  </si>
  <si>
    <t>2.4</t>
  </si>
  <si>
    <t>3.1</t>
  </si>
  <si>
    <t>3.2</t>
  </si>
  <si>
    <t>3.3</t>
  </si>
  <si>
    <t>3.4</t>
  </si>
  <si>
    <t>4.1</t>
  </si>
  <si>
    <t>4.2</t>
  </si>
  <si>
    <t>5.1</t>
  </si>
  <si>
    <t>5.2</t>
  </si>
  <si>
    <t>6.1</t>
  </si>
  <si>
    <t>8.1</t>
  </si>
  <si>
    <t>8.2</t>
  </si>
  <si>
    <t>8.3</t>
  </si>
  <si>
    <t>8.4</t>
  </si>
  <si>
    <t>8.5</t>
  </si>
  <si>
    <t>8.6</t>
  </si>
  <si>
    <t>8.7</t>
  </si>
  <si>
    <t>8.8</t>
  </si>
  <si>
    <t>9.1</t>
  </si>
  <si>
    <t>10.1</t>
  </si>
  <si>
    <t xml:space="preserve">73301 </t>
  </si>
  <si>
    <t>CONCRETAGEM DE PILARES, FCK = 25 MPA, COM USO DE BALDES EM EDIFICAÇÃO
COM SEÇÃO MÉDIA DE PILARES MENOR OU IGUAL A 0,25 M² - LANÇAMENTO, ADE
NSAMENTO E ACABAMENTO. AF_12/2015</t>
  </si>
  <si>
    <t>UN.</t>
  </si>
  <si>
    <t> 400206</t>
  </si>
  <si>
    <t>CAIXA DE PASSAGEM EM CHAPA, COM TAMPA PARAFUSADA, 200 X 200 X 100 MM</t>
  </si>
  <si>
    <t>400208</t>
  </si>
  <si>
    <t>CAIXA DE PASSAGEM EM CHAPA, COM TAMPA PARAFUSADA, 300 X 300 X 120 MM</t>
  </si>
  <si>
    <t>371360</t>
  </si>
  <si>
    <t>DISJUNTOR TERMOMAGNÉTICO, UNIPOLAR 127/220 V, CORRENTE DE 10 A ATÉ 30 A</t>
  </si>
  <si>
    <t>371363</t>
  </si>
  <si>
    <t>DISJUNTOR TERMOMAGNÉTICO, BIPOLAR 220/380 V, CORRENTE DE 10 A ATÉ 50 A</t>
  </si>
  <si>
    <t>371366</t>
  </si>
  <si>
    <t>DISJUNTOR TERMOMAGNÉTICO, TRIPOLAR 220/380 V, CORRENTE DE 60 A ATÉ 100 A</t>
  </si>
  <si>
    <t> 371370</t>
  </si>
  <si>
    <t>DISJUNTOR SÉRIE UNIVERSAL, EM CAIXA MOLDADA, TÉRMICO E MAGNÉTICO FIXOS, BIPOLAR 480/600 V, CORRENTE DE 125 A</t>
  </si>
  <si>
    <t>381301</t>
  </si>
  <si>
    <t>ELETRODUTO CORRUGADO DE POLIETILENO DE ALTA DENSIDADE, DN= 30 MM, COM ACESSÓRIOS</t>
  </si>
  <si>
    <t>INTERRUPTOR COM 1 TECLA PARALELO E PLACA</t>
  </si>
  <si>
    <t>CJ</t>
  </si>
  <si>
    <t>INTERRUPTOR COM 1 TECLA SIMPLES E PLACA</t>
  </si>
  <si>
    <t>411418</t>
  </si>
  <si>
    <t>LUMINÁRIA INDUSTRIAL DE SOBREPOR OU PENDENTE COM REFLETOR EM ACRÍLICO PARA 1 LÂMPADA MULTIVAPOR METÁLICO ELIPSOIDAL DE 250/400W</t>
  </si>
  <si>
    <t>74131/007</t>
  </si>
  <si>
    <t>QUADRO DE DISTRIBUICAO DE ENERGIA DE EMBUTIR, EM CHAPA METALICA, PARA 40 DISJUNTORES TERMOMAGNETICOS MONOPOLARES, COM BARRAMENTO TRIFASICO E NEUTRO, FORNECIMENTO E INSTALACAO</t>
  </si>
  <si>
    <t>TOMADA 2P+T DE 20 A - 250 V, COMPLETA</t>
  </si>
  <si>
    <t>S.P.D.ATMOSFERICAS</t>
  </si>
  <si>
    <t>CABO DE COBRE NU 16MM2 - FORNECIMENTO E INSTALACAO</t>
  </si>
  <si>
    <t>CABO DE COBRE NU 50MM2 - FORNECIMENTO E INSTALACAO</t>
  </si>
  <si>
    <t>420520</t>
  </si>
  <si>
    <t>HASTE DE ATERRAMENTO DE 5/8´ X 2,40 M</t>
  </si>
  <si>
    <t>420102</t>
  </si>
  <si>
    <t>CAPTOR TIPO FRANKLIN, H= 300 MM, 4 PONTOS, 1 DESCIDA, ACABAMENTO CROMADO</t>
  </si>
  <si>
    <t>420527</t>
  </si>
  <si>
    <t>CONECTOR EM LATÃO ESTANHADO PARA CABOS DE 16 A 50 MM² E VERGALHÕES ATÉ 3/8´</t>
  </si>
  <si>
    <t>420530</t>
  </si>
  <si>
    <t>TAMPA PARA CAIXA DE INSPEÇÃO CILÍNDRICA, AÇO GALVANIZADO</t>
  </si>
  <si>
    <t>420532</t>
  </si>
  <si>
    <t>CAIXA DE INSPEÇÃO DO TERRA CILÍNDRICA EM PVC RÍGIDO, DIÂMETRO DE 300 MM - H= 400 MM</t>
  </si>
  <si>
    <t>SIURB</t>
  </si>
  <si>
    <t xml:space="preserve">ENTRADA AÉREA DE ENERGIA E TELEFONE - 31 À 39KVA </t>
  </si>
  <si>
    <t>7.1</t>
  </si>
  <si>
    <t xml:space="preserve">3804040 </t>
  </si>
  <si>
    <t xml:space="preserve">3804100 </t>
  </si>
  <si>
    <t>3822140</t>
  </si>
  <si>
    <t xml:space="preserve">3822650 </t>
  </si>
  <si>
    <t xml:space="preserve">3823050 </t>
  </si>
  <si>
    <t xml:space="preserve">4006040 </t>
  </si>
  <si>
    <t>4005020</t>
  </si>
  <si>
    <t>4005080</t>
  </si>
  <si>
    <t>4004450</t>
  </si>
  <si>
    <t xml:space="preserve">4004460 </t>
  </si>
  <si>
    <t>ELETRODUTO GALVANIZADO, MÉDIO DE 3/4´ - COM ACESSÓRIOS</t>
  </si>
  <si>
    <t>ELETRODUTO GALVANIZADO, MÉDIO DE 1 1/2´ - COM ACESSÓRIOS</t>
  </si>
  <si>
    <t>ELETROCALHA PERFURADA GALVANIZADA A FOGO, 250X100MM, COM ACESSÓRIOS</t>
  </si>
  <si>
    <t>TAMPA DE ENCAIXE PARA ELETROCALHA, GALVANIZADA A FOGO, L= 250MM</t>
  </si>
  <si>
    <t>SUPORTE PARA ELETROCALHA, GALVANIZADO A FOGO, 250X50MM</t>
  </si>
  <si>
    <t>CONDULETE METÁLICO DE 3/4'</t>
  </si>
  <si>
    <t>TOMADA 2P+T DE 10 A - 250 V, COMPLETA</t>
  </si>
  <si>
    <t>3903160</t>
  </si>
  <si>
    <t>3903170</t>
  </si>
  <si>
    <t>3903174</t>
  </si>
  <si>
    <t>3903178</t>
  </si>
  <si>
    <t>3903182</t>
  </si>
  <si>
    <t>3906060</t>
  </si>
  <si>
    <t>Proprietário: PREFEITURA MUNICIPAL DE CORDEIRÓPOLIS</t>
  </si>
  <si>
    <t xml:space="preserve">Obra : CONSTRUÇÃO DE GALPÃO </t>
  </si>
  <si>
    <t>Local : MUNICÍPIO DE CORDEIRÓPOLIS / SP</t>
  </si>
  <si>
    <t xml:space="preserve">PLANILHA ORÇAMENTÁRIA </t>
  </si>
  <si>
    <t>FECHAMENTO LATERAL</t>
  </si>
  <si>
    <t>LAMPADA DE VAPOR DE MERCURIO DE 250W - FORNECIMENTO E INSTALACAO</t>
  </si>
  <si>
    <t>73831/002</t>
  </si>
  <si>
    <t>REATOR PARA LAMPADA VAPOR DE MERCURIO 250W USO EXTERNO UN CR 91,64</t>
  </si>
  <si>
    <t>CABO DE COBRE DE 1,5 MM², ISOLAMENTO 0,6/1 KV - ISOLAÇÃO EM PVC 70°C</t>
  </si>
  <si>
    <t xml:space="preserve">CABO DE COBRE DE 2,5 MM², ISOLAMENTO 0,6/1 KV - ISOLAÇÃO EM PVC 70°C </t>
  </si>
  <si>
    <t>CABO DE COBRE DE 4 MM², ISOLAMENTO 0,6/1 KV - ISOLAÇÃO EM PVC 70°C</t>
  </si>
  <si>
    <t>CABO DE COBRE DE 6 MM², ISOLAMENTO 0,6/1 KV - ISOLAÇÃO EM PVC 70°C</t>
  </si>
  <si>
    <t>CABO DE COBRE DE 10 MM², ISOLAMENTO 0,6/1 KV - ISOLAÇÃO EM PVC 70°C</t>
  </si>
  <si>
    <t>CABO DE COBRE DE 25 MM², TENSÃO DE ISOLAMENTO 8,7/15 KV - ISOLAÇÃO EPR 90°C</t>
  </si>
  <si>
    <t>74151/001</t>
  </si>
  <si>
    <t>ESCAVACAO E CARGA MATERIAL 1A CATEGORIA, UTILIZANDO TRATOR DE ESTEIRAS DE 110 A 160HP COM LAMINA, PESO OPERACIONAL * 13T  E PA CARREGADEIRA COM 170 HP.</t>
  </si>
  <si>
    <t>74010/001</t>
  </si>
  <si>
    <t>CARGA E DESCARGA MECANICA DE SOLO UTILIZANDO CAMINHAO BASCULANTE 5,0M3 /11T E PA CARREGADEIRA SOBRE PNEUS * 105 HP * CAP. 1,72M3.</t>
  </si>
  <si>
    <t xml:space="preserve">74005/002 </t>
  </si>
  <si>
    <t>COMPACTACAO MECANICA C/ CONTROLE DO GC&gt;=100% DO PN (AREAS) (C/MONIVELADORA 140 HP E ROLO COMPRESSOR VIBRATORIO 80 HP)</t>
  </si>
  <si>
    <t>TRANSPORTE COM CAMINHÃO BASCULANTE DE 10 M3, EM VIA URBANA PAVIMENTADA 
, DMT ACIMA DE 30KM (UNIDADE: M3XKM). AF_04/2016</t>
  </si>
  <si>
    <t>MOVIMENTO DE TERRA</t>
  </si>
  <si>
    <t>3.5</t>
  </si>
  <si>
    <t>3.6</t>
  </si>
  <si>
    <t>3.7</t>
  </si>
  <si>
    <t>3.8</t>
  </si>
  <si>
    <t>3.9</t>
  </si>
  <si>
    <t>3.10</t>
  </si>
  <si>
    <t>3.11</t>
  </si>
  <si>
    <t>4.3</t>
  </si>
  <si>
    <t>4.4</t>
  </si>
  <si>
    <t>6.2</t>
  </si>
  <si>
    <t>6.3</t>
  </si>
  <si>
    <t>6.4</t>
  </si>
  <si>
    <t>7.1.1</t>
  </si>
  <si>
    <t>7.1.2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</si>
  <si>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</si>
  <si>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</si>
  <si>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</si>
  <si>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</si>
  <si>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</si>
  <si>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</si>
  <si>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</si>
  <si>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</si>
  <si>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</si>
  <si>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</si>
  <si>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</si>
  <si>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</si>
  <si>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</si>
  <si>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</si>
  <si>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</si>
  <si>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</si>
  <si>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</si>
  <si>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</si>
  <si>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</si>
  <si>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</si>
  <si>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</si>
  <si>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8.29.1</t>
  </si>
  <si>
    <t>8.29.2</t>
  </si>
  <si>
    <t>8.29.3</t>
  </si>
  <si>
    <t>8.29.4</t>
  </si>
  <si>
    <t>8.29.5</t>
  </si>
  <si>
    <t>8.29.6</t>
  </si>
  <si>
    <t>8.29.7</t>
  </si>
  <si>
    <t>9.2</t>
  </si>
  <si>
    <t>9.3</t>
  </si>
  <si>
    <t>9.4</t>
  </si>
  <si>
    <t>9.5</t>
  </si>
  <si>
    <t>9.6</t>
  </si>
  <si>
    <t>9.7</t>
  </si>
  <si>
    <t>9.8</t>
  </si>
  <si>
    <t>11.1</t>
  </si>
  <si>
    <t>SISTEMA NACIONAL DE PESQUISA DE CUSTOS E ÍNDICES DA CONSTRUÇÃO CIVIL</t>
  </si>
  <si>
    <t>COMPANHIA PAULISTA DE OBRAS E SERVIÇOS</t>
  </si>
  <si>
    <t>SECRETARIA MUNICIPAL DE SERVIÇOS E OBRAS</t>
  </si>
  <si>
    <t>DATA BASE MARÇO 2018</t>
  </si>
  <si>
    <t>Arquivo: 051 - O - 1709 - 20 - 001_0</t>
  </si>
  <si>
    <t>ITEM</t>
  </si>
  <si>
    <t>unidade</t>
  </si>
  <si>
    <t>Itens de Relevância</t>
  </si>
  <si>
    <t>A</t>
  </si>
  <si>
    <t>B</t>
  </si>
  <si>
    <t>C</t>
  </si>
  <si>
    <t>D</t>
  </si>
  <si>
    <t>E</t>
  </si>
  <si>
    <t>F</t>
  </si>
  <si>
    <t>G</t>
  </si>
  <si>
    <t>Quantidade</t>
  </si>
  <si>
    <t>solicitar no Edital</t>
  </si>
</sst>
</file>

<file path=xl/styles.xml><?xml version="1.0" encoding="utf-8"?>
<styleSheet xmlns="http://schemas.openxmlformats.org/spreadsheetml/2006/main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;\-0.00;;@"/>
    <numFmt numFmtId="165" formatCode="_(* #,##0.00_);_(* \(#,##0.00\);_(* &quot;-&quot;??_);_(@_)"/>
    <numFmt numFmtId="166" formatCode="_(&quot;R$&quot;* #,##0.00_);_(&quot;R$&quot;* \(#,##0.00\);_(&quot;R$&quot;* &quot;-&quot;??_);_(@_)"/>
    <numFmt numFmtId="167" formatCode="0.0"/>
    <numFmt numFmtId="168" formatCode="_(* #,##0.00_);_(* \(#,##0.00\);_(* \-??_);_(@_)"/>
    <numFmt numFmtId="169" formatCode="_(&quot;R$&quot;* #,##0.00_);_(&quot;R$&quot;* \(#,##0.00\);_(&quot;R$&quot;* \-??_);_(@_)"/>
    <numFmt numFmtId="170" formatCode="_(&quot;R$ &quot;* #,##0.00_);_(&quot;R$ &quot;* \(#,##0.00\);_(&quot;R$ &quot;* &quot;-&quot;??_);_(@_)"/>
    <numFmt numFmtId="171" formatCode="[$-416]mmm\-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name val="Arial Narrow"/>
      <family val="2"/>
    </font>
    <font>
      <b/>
      <sz val="11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  <charset val="1"/>
    </font>
    <font>
      <sz val="10"/>
      <name val="MS Sans Serif"/>
      <family val="2"/>
    </font>
    <font>
      <sz val="9"/>
      <name val="Arial"/>
      <family val="2"/>
    </font>
    <font>
      <sz val="10"/>
      <color indexed="9"/>
      <name val="Arial Narrow"/>
      <family val="2"/>
    </font>
    <font>
      <i/>
      <u/>
      <sz val="10"/>
      <name val="Arial Narrow"/>
      <family val="2"/>
    </font>
    <font>
      <i/>
      <u/>
      <sz val="10"/>
      <color theme="1"/>
      <name val="Arial Narrow"/>
      <family val="2"/>
    </font>
    <font>
      <sz val="10"/>
      <color rgb="FFFF0000"/>
      <name val="Arial Narrow"/>
      <family val="2"/>
    </font>
    <font>
      <b/>
      <sz val="14"/>
      <color theme="1"/>
      <name val="Arial Narrow"/>
      <family val="2"/>
    </font>
    <font>
      <b/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13" fillId="0" borderId="0"/>
    <xf numFmtId="0" fontId="2" fillId="0" borderId="0"/>
    <xf numFmtId="0" fontId="2" fillId="0" borderId="0"/>
    <xf numFmtId="9" fontId="13" fillId="0" borderId="0"/>
    <xf numFmtId="169" fontId="13" fillId="0" borderId="0"/>
    <xf numFmtId="168" fontId="13" fillId="0" borderId="0"/>
    <xf numFmtId="168" fontId="13" fillId="0" borderId="0"/>
    <xf numFmtId="0" fontId="13" fillId="0" borderId="0"/>
    <xf numFmtId="44" fontId="2" fillId="0" borderId="0" applyFill="0" applyBorder="0" applyAlignment="0" applyProtection="0"/>
    <xf numFmtId="0" fontId="14" fillId="0" borderId="0"/>
    <xf numFmtId="9" fontId="2" fillId="0" borderId="0" applyFont="0" applyFill="0" applyBorder="0" applyAlignment="0" applyProtection="0"/>
    <xf numFmtId="0" fontId="15" fillId="0" borderId="0"/>
  </cellStyleXfs>
  <cellXfs count="241">
    <xf numFmtId="0" fontId="0" fillId="0" borderId="0" xfId="0"/>
    <xf numFmtId="0" fontId="9" fillId="0" borderId="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4" fontId="10" fillId="0" borderId="0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/>
    </xf>
    <xf numFmtId="0" fontId="7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/>
    <xf numFmtId="0" fontId="8" fillId="3" borderId="0" xfId="0" applyFont="1" applyFill="1" applyAlignment="1"/>
    <xf numFmtId="49" fontId="12" fillId="0" borderId="0" xfId="0" applyNumberFormat="1" applyFont="1" applyFill="1" applyBorder="1" applyAlignment="1">
      <alignment horizontal="center"/>
    </xf>
    <xf numFmtId="0" fontId="7" fillId="5" borderId="0" xfId="0" applyNumberFormat="1" applyFont="1" applyFill="1" applyBorder="1" applyAlignment="1">
      <alignment horizontal="left"/>
    </xf>
    <xf numFmtId="0" fontId="7" fillId="3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3" borderId="0" xfId="0" applyNumberFormat="1" applyFont="1" applyFill="1" applyAlignment="1">
      <alignment horizontal="center" vertical="center"/>
    </xf>
    <xf numFmtId="0" fontId="8" fillId="3" borderId="0" xfId="0" applyNumberFormat="1" applyFont="1" applyFill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7" fillId="3" borderId="1" xfId="9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>
      <alignment horizontal="justify" vertical="center"/>
    </xf>
    <xf numFmtId="0" fontId="8" fillId="3" borderId="0" xfId="0" applyFont="1" applyFill="1" applyAlignment="1">
      <alignment vertical="center"/>
    </xf>
    <xf numFmtId="0" fontId="8" fillId="3" borderId="0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10" fontId="7" fillId="4" borderId="1" xfId="5" applyNumberFormat="1" applyFont="1" applyFill="1" applyBorder="1" applyAlignment="1">
      <alignment horizontal="center"/>
    </xf>
    <xf numFmtId="44" fontId="9" fillId="0" borderId="0" xfId="1" applyFont="1" applyFill="1" applyBorder="1" applyAlignment="1">
      <alignment horizontal="right" vertical="center"/>
    </xf>
    <xf numFmtId="44" fontId="10" fillId="0" borderId="0" xfId="1" applyFont="1" applyFill="1" applyBorder="1" applyAlignment="1">
      <alignment horizontal="right" vertical="center"/>
    </xf>
    <xf numFmtId="44" fontId="9" fillId="3" borderId="0" xfId="1" applyFont="1" applyFill="1" applyBorder="1" applyAlignment="1">
      <alignment horizontal="center" vertical="center" wrapText="1"/>
    </xf>
    <xf numFmtId="44" fontId="9" fillId="3" borderId="0" xfId="1" applyFont="1" applyFill="1" applyBorder="1" applyAlignment="1">
      <alignment horizontal="right" vertical="center"/>
    </xf>
    <xf numFmtId="44" fontId="8" fillId="3" borderId="0" xfId="1" applyFont="1" applyFill="1" applyBorder="1" applyAlignment="1" applyProtection="1">
      <alignment horizontal="center" vertical="center"/>
    </xf>
    <xf numFmtId="44" fontId="8" fillId="3" borderId="0" xfId="1" applyFont="1" applyFill="1" applyAlignment="1">
      <alignment vertical="center"/>
    </xf>
    <xf numFmtId="44" fontId="4" fillId="0" borderId="1" xfId="1" applyFont="1" applyFill="1" applyBorder="1" applyAlignment="1">
      <alignment horizontal="center" vertical="center" wrapText="1"/>
    </xf>
    <xf numFmtId="44" fontId="11" fillId="0" borderId="0" xfId="1" applyFont="1" applyFill="1" applyBorder="1" applyAlignment="1"/>
    <xf numFmtId="10" fontId="6" fillId="0" borderId="1" xfId="3" applyNumberFormat="1" applyFont="1" applyFill="1" applyBorder="1" applyAlignment="1" applyProtection="1">
      <alignment horizontal="center" vertical="center"/>
      <protection locked="0"/>
    </xf>
    <xf numFmtId="0" fontId="10" fillId="0" borderId="1" xfId="0" quotePrefix="1" applyFont="1" applyBorder="1"/>
    <xf numFmtId="0" fontId="9" fillId="0" borderId="1" xfId="0" quotePrefix="1" applyFont="1" applyBorder="1"/>
    <xf numFmtId="0" fontId="8" fillId="0" borderId="1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43" fontId="9" fillId="3" borderId="0" xfId="2" applyFont="1" applyFill="1" applyBorder="1" applyAlignment="1">
      <alignment horizontal="center" vertical="center" wrapText="1"/>
    </xf>
    <xf numFmtId="43" fontId="8" fillId="3" borderId="0" xfId="2" applyFont="1" applyFill="1" applyBorder="1" applyAlignment="1" applyProtection="1">
      <alignment horizontal="center" vertical="center"/>
    </xf>
    <xf numFmtId="43" fontId="4" fillId="0" borderId="1" xfId="2" applyFont="1" applyFill="1" applyBorder="1" applyAlignment="1">
      <alignment horizontal="center" vertical="center" wrapText="1"/>
    </xf>
    <xf numFmtId="43" fontId="3" fillId="0" borderId="1" xfId="2" applyFont="1" applyFill="1" applyBorder="1" applyAlignment="1">
      <alignment horizontal="center" vertical="center"/>
    </xf>
    <xf numFmtId="43" fontId="8" fillId="3" borderId="0" xfId="2" applyFont="1" applyFill="1" applyAlignment="1">
      <alignment horizontal="center" vertical="center"/>
    </xf>
    <xf numFmtId="43" fontId="10" fillId="0" borderId="0" xfId="2" applyFont="1" applyFill="1" applyBorder="1" applyAlignment="1">
      <alignment horizontal="center" vertical="center"/>
    </xf>
    <xf numFmtId="1" fontId="8" fillId="2" borderId="7" xfId="0" applyNumberFormat="1" applyFont="1" applyFill="1" applyBorder="1" applyAlignment="1" applyProtection="1">
      <alignment horizontal="left" vertical="top" wrapText="1"/>
    </xf>
    <xf numFmtId="1" fontId="8" fillId="2" borderId="1" xfId="0" applyNumberFormat="1" applyFont="1" applyFill="1" applyBorder="1" applyAlignment="1" applyProtection="1">
      <alignment horizontal="left" vertical="top" wrapText="1"/>
    </xf>
    <xf numFmtId="2" fontId="8" fillId="2" borderId="8" xfId="19" applyNumberFormat="1" applyFont="1" applyFill="1" applyBorder="1" applyProtection="1"/>
    <xf numFmtId="2" fontId="8" fillId="8" borderId="16" xfId="19" applyNumberFormat="1" applyFont="1" applyFill="1" applyBorder="1" applyAlignment="1" applyProtection="1">
      <alignment horizontal="right"/>
    </xf>
    <xf numFmtId="2" fontId="7" fillId="8" borderId="17" xfId="19" applyNumberFormat="1" applyFont="1" applyFill="1" applyBorder="1" applyAlignment="1" applyProtection="1">
      <alignment horizontal="right"/>
    </xf>
    <xf numFmtId="170" fontId="7" fillId="8" borderId="15" xfId="19" applyNumberFormat="1" applyFont="1" applyFill="1" applyBorder="1" applyProtection="1"/>
    <xf numFmtId="9" fontId="7" fillId="8" borderId="18" xfId="5" applyFont="1" applyFill="1" applyBorder="1" applyAlignment="1" applyProtection="1">
      <alignment horizontal="center"/>
    </xf>
    <xf numFmtId="10" fontId="8" fillId="8" borderId="14" xfId="5" applyNumberFormat="1" applyFont="1" applyFill="1" applyBorder="1" applyAlignment="1" applyProtection="1">
      <alignment horizontal="centerContinuous"/>
    </xf>
    <xf numFmtId="10" fontId="7" fillId="8" borderId="15" xfId="5" applyNumberFormat="1" applyFont="1" applyFill="1" applyBorder="1" applyProtection="1"/>
    <xf numFmtId="10" fontId="7" fillId="8" borderId="14" xfId="5" applyNumberFormat="1" applyFont="1" applyFill="1" applyBorder="1" applyProtection="1"/>
    <xf numFmtId="2" fontId="8" fillId="8" borderId="5" xfId="19" applyNumberFormat="1" applyFont="1" applyFill="1" applyBorder="1" applyAlignment="1" applyProtection="1">
      <alignment horizontal="right"/>
    </xf>
    <xf numFmtId="2" fontId="7" fillId="8" borderId="6" xfId="19" applyNumberFormat="1" applyFont="1" applyFill="1" applyBorder="1" applyAlignment="1" applyProtection="1">
      <alignment horizontal="right"/>
    </xf>
    <xf numFmtId="166" fontId="8" fillId="8" borderId="16" xfId="6" applyFont="1" applyFill="1" applyBorder="1" applyProtection="1"/>
    <xf numFmtId="166" fontId="8" fillId="8" borderId="15" xfId="6" applyFont="1" applyFill="1" applyBorder="1" applyAlignment="1" applyProtection="1">
      <alignment horizontal="center"/>
    </xf>
    <xf numFmtId="2" fontId="8" fillId="8" borderId="2" xfId="19" applyNumberFormat="1" applyFont="1" applyFill="1" applyBorder="1" applyAlignment="1" applyProtection="1">
      <alignment horizontal="left" vertical="top"/>
    </xf>
    <xf numFmtId="2" fontId="8" fillId="8" borderId="4" xfId="19" applyNumberFormat="1" applyFont="1" applyFill="1" applyBorder="1" applyAlignment="1" applyProtection="1">
      <alignment horizontal="left" vertical="top"/>
    </xf>
    <xf numFmtId="2" fontId="7" fillId="8" borderId="19" xfId="19" applyNumberFormat="1" applyFont="1" applyFill="1" applyBorder="1" applyAlignment="1" applyProtection="1">
      <alignment horizontal="left" vertical="top"/>
    </xf>
    <xf numFmtId="2" fontId="8" fillId="8" borderId="9" xfId="19" applyNumberFormat="1" applyFont="1" applyFill="1" applyBorder="1" applyAlignment="1" applyProtection="1">
      <alignment horizontal="left" vertical="top"/>
    </xf>
    <xf numFmtId="0" fontId="7" fillId="5" borderId="0" xfId="0" applyNumberFormat="1" applyFont="1" applyFill="1" applyBorder="1" applyAlignment="1">
      <alignment horizontal="center"/>
    </xf>
    <xf numFmtId="0" fontId="7" fillId="5" borderId="11" xfId="0" applyNumberFormat="1" applyFont="1" applyFill="1" applyBorder="1" applyAlignment="1">
      <alignment horizontal="center"/>
    </xf>
    <xf numFmtId="4" fontId="11" fillId="3" borderId="0" xfId="2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43" fontId="9" fillId="6" borderId="1" xfId="2" applyFont="1" applyFill="1" applyBorder="1" applyAlignment="1">
      <alignment horizontal="center" vertical="center" wrapText="1"/>
    </xf>
    <xf numFmtId="44" fontId="9" fillId="6" borderId="1" xfId="1" applyFont="1" applyFill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right" vertical="center" wrapText="1"/>
    </xf>
    <xf numFmtId="43" fontId="10" fillId="0" borderId="1" xfId="2" applyFont="1" applyFill="1" applyBorder="1" applyAlignment="1">
      <alignment horizontal="center" vertical="center" wrapText="1"/>
    </xf>
    <xf numFmtId="44" fontId="10" fillId="0" borderId="1" xfId="1" applyFont="1" applyFill="1" applyBorder="1" applyAlignment="1">
      <alignment horizontal="right" vertical="center" wrapText="1"/>
    </xf>
    <xf numFmtId="44" fontId="11" fillId="4" borderId="1" xfId="1" applyFont="1" applyFill="1" applyBorder="1" applyAlignment="1"/>
    <xf numFmtId="44" fontId="11" fillId="4" borderId="1" xfId="1" applyFont="1" applyFill="1" applyBorder="1" applyAlignment="1">
      <alignment horizontal="right"/>
    </xf>
    <xf numFmtId="43" fontId="9" fillId="3" borderId="0" xfId="2" applyFont="1" applyFill="1" applyBorder="1" applyAlignment="1">
      <alignment horizontal="center" vertical="center"/>
    </xf>
    <xf numFmtId="43" fontId="11" fillId="4" borderId="1" xfId="2" applyFont="1" applyFill="1" applyBorder="1" applyAlignment="1">
      <alignment horizontal="center" vertical="center" wrapText="1"/>
    </xf>
    <xf numFmtId="43" fontId="9" fillId="0" borderId="1" xfId="2" applyFont="1" applyFill="1" applyBorder="1" applyAlignment="1">
      <alignment horizontal="center" vertical="center" wrapText="1"/>
    </xf>
    <xf numFmtId="43" fontId="10" fillId="0" borderId="1" xfId="2" quotePrefix="1" applyFont="1" applyFill="1" applyBorder="1" applyAlignment="1">
      <alignment horizontal="center"/>
    </xf>
    <xf numFmtId="43" fontId="10" fillId="0" borderId="1" xfId="2" applyFont="1" applyBorder="1" applyAlignment="1">
      <alignment horizontal="center"/>
    </xf>
    <xf numFmtId="167" fontId="10" fillId="0" borderId="1" xfId="0" applyNumberFormat="1" applyFont="1" applyFill="1" applyBorder="1" applyAlignment="1">
      <alignment horizontal="center" vertical="center" wrapText="1"/>
    </xf>
    <xf numFmtId="43" fontId="11" fillId="4" borderId="1" xfId="2" applyFont="1" applyFill="1" applyBorder="1" applyAlignment="1">
      <alignment horizontal="center"/>
    </xf>
    <xf numFmtId="44" fontId="11" fillId="4" borderId="1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3" fontId="8" fillId="3" borderId="0" xfId="2" applyFont="1" applyFill="1" applyBorder="1" applyAlignment="1">
      <alignment horizontal="center" vertical="center"/>
    </xf>
    <xf numFmtId="43" fontId="12" fillId="3" borderId="0" xfId="2" applyFont="1" applyFill="1" applyAlignment="1">
      <alignment horizontal="center" vertical="center"/>
    </xf>
    <xf numFmtId="43" fontId="11" fillId="0" borderId="0" xfId="2" applyFont="1" applyFill="1" applyBorder="1" applyAlignment="1">
      <alignment horizontal="center"/>
    </xf>
    <xf numFmtId="43" fontId="12" fillId="0" borderId="0" xfId="2" applyFont="1" applyFill="1" applyBorder="1" applyAlignment="1">
      <alignment horizontal="center"/>
    </xf>
    <xf numFmtId="43" fontId="9" fillId="0" borderId="0" xfId="2" applyFont="1" applyFill="1" applyBorder="1" applyAlignment="1">
      <alignment horizontal="center" vertical="center"/>
    </xf>
    <xf numFmtId="43" fontId="8" fillId="0" borderId="0" xfId="2" applyFont="1" applyFill="1" applyBorder="1" applyAlignment="1">
      <alignment horizontal="center"/>
    </xf>
    <xf numFmtId="43" fontId="7" fillId="0" borderId="0" xfId="2" applyFont="1" applyFill="1" applyBorder="1" applyAlignment="1">
      <alignment horizontal="center" vertical="center"/>
    </xf>
    <xf numFmtId="43" fontId="10" fillId="0" borderId="0" xfId="2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quotePrefix="1" applyFont="1" applyFill="1" applyBorder="1" applyAlignment="1">
      <alignment horizontal="center" vertical="center" wrapText="1"/>
    </xf>
    <xf numFmtId="43" fontId="18" fillId="0" borderId="1" xfId="2" applyFont="1" applyFill="1" applyBorder="1" applyAlignment="1">
      <alignment horizontal="center" vertical="center" wrapText="1"/>
    </xf>
    <xf numFmtId="44" fontId="18" fillId="0" borderId="1" xfId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left" vertical="center" wrapText="1"/>
    </xf>
    <xf numFmtId="0" fontId="9" fillId="0" borderId="1" xfId="0" quotePrefix="1" applyNumberFormat="1" applyFont="1" applyBorder="1" applyAlignment="1">
      <alignment wrapText="1"/>
    </xf>
    <xf numFmtId="0" fontId="9" fillId="0" borderId="1" xfId="0" quotePrefix="1" applyNumberFormat="1" applyFont="1" applyFill="1" applyBorder="1" applyAlignment="1">
      <alignment horizontal="left" wrapText="1"/>
    </xf>
    <xf numFmtId="0" fontId="10" fillId="0" borderId="1" xfId="0" quotePrefix="1" applyNumberFormat="1" applyFont="1" applyFill="1" applyBorder="1" applyAlignment="1">
      <alignment horizontal="left" wrapText="1"/>
    </xf>
    <xf numFmtId="0" fontId="18" fillId="0" borderId="1" xfId="0" quotePrefix="1" applyNumberFormat="1" applyFont="1" applyFill="1" applyBorder="1" applyAlignment="1">
      <alignment horizontal="left" wrapText="1"/>
    </xf>
    <xf numFmtId="0" fontId="9" fillId="0" borderId="1" xfId="0" quotePrefix="1" applyNumberFormat="1" applyFont="1" applyFill="1" applyBorder="1" applyAlignment="1">
      <alignment horizontal="right" wrapText="1"/>
    </xf>
    <xf numFmtId="0" fontId="10" fillId="0" borderId="1" xfId="0" quotePrefix="1" applyNumberFormat="1" applyFont="1" applyBorder="1" applyAlignment="1">
      <alignment wrapText="1"/>
    </xf>
    <xf numFmtId="0" fontId="11" fillId="4" borderId="1" xfId="0" applyNumberFormat="1" applyFont="1" applyFill="1" applyBorder="1" applyAlignment="1">
      <alignment horizontal="right" wrapText="1"/>
    </xf>
    <xf numFmtId="0" fontId="8" fillId="3" borderId="1" xfId="9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8" fillId="3" borderId="0" xfId="2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2" applyNumberFormat="1" applyFont="1" applyFill="1" applyBorder="1" applyAlignment="1" applyProtection="1">
      <alignment horizontal="left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>
      <alignment horizontal="left" wrapText="1"/>
    </xf>
    <xf numFmtId="43" fontId="8" fillId="0" borderId="1" xfId="2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>
      <alignment horizontal="center" vertical="center"/>
    </xf>
    <xf numFmtId="0" fontId="10" fillId="0" borderId="1" xfId="0" quotePrefix="1" applyNumberFormat="1" applyFont="1" applyBorder="1" applyAlignment="1">
      <alignment horizontal="center"/>
    </xf>
    <xf numFmtId="0" fontId="10" fillId="0" borderId="1" xfId="2" quotePrefix="1" applyNumberFormat="1" applyFont="1" applyFill="1" applyBorder="1" applyAlignment="1">
      <alignment horizontal="center" wrapText="1"/>
    </xf>
    <xf numFmtId="0" fontId="18" fillId="0" borderId="1" xfId="2" quotePrefix="1" applyNumberFormat="1" applyFont="1" applyFill="1" applyBorder="1" applyAlignment="1">
      <alignment horizontal="center" wrapText="1"/>
    </xf>
    <xf numFmtId="0" fontId="9" fillId="0" borderId="1" xfId="2" quotePrefix="1" applyNumberFormat="1" applyFont="1" applyFill="1" applyBorder="1" applyAlignment="1">
      <alignment horizontal="center" wrapText="1"/>
    </xf>
    <xf numFmtId="0" fontId="8" fillId="0" borderId="1" xfId="2" quotePrefix="1" applyNumberFormat="1" applyFont="1" applyFill="1" applyBorder="1" applyAlignment="1">
      <alignment horizontal="center" wrapText="1"/>
    </xf>
    <xf numFmtId="0" fontId="7" fillId="4" borderId="1" xfId="5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3" borderId="0" xfId="9" applyNumberFormat="1" applyFont="1" applyFill="1" applyBorder="1" applyAlignment="1">
      <alignment horizontal="center" vertical="center"/>
    </xf>
    <xf numFmtId="0" fontId="11" fillId="3" borderId="0" xfId="2" applyNumberFormat="1" applyFont="1" applyFill="1" applyBorder="1" applyAlignment="1">
      <alignment horizontal="center" vertical="center"/>
    </xf>
    <xf numFmtId="0" fontId="7" fillId="0" borderId="0" xfId="5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 vertical="center"/>
    </xf>
    <xf numFmtId="0" fontId="0" fillId="3" borderId="0" xfId="0" applyFill="1"/>
    <xf numFmtId="0" fontId="8" fillId="6" borderId="1" xfId="0" applyFont="1" applyFill="1" applyBorder="1" applyAlignment="1"/>
    <xf numFmtId="0" fontId="0" fillId="6" borderId="1" xfId="0" applyFill="1" applyBorder="1"/>
    <xf numFmtId="0" fontId="4" fillId="0" borderId="20" xfId="0" applyFont="1" applyFill="1" applyBorder="1" applyAlignment="1">
      <alignment horizontal="center" vertical="center"/>
    </xf>
    <xf numFmtId="10" fontId="4" fillId="0" borderId="20" xfId="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3" fontId="9" fillId="0" borderId="1" xfId="2" quotePrefix="1" applyFont="1" applyFill="1" applyBorder="1" applyAlignment="1">
      <alignment horizontal="center"/>
    </xf>
    <xf numFmtId="0" fontId="9" fillId="0" borderId="1" xfId="0" quotePrefix="1" applyNumberFormat="1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17" fillId="0" borderId="1" xfId="0" quotePrefix="1" applyNumberFormat="1" applyFont="1" applyFill="1" applyBorder="1" applyAlignment="1">
      <alignment horizontal="left" wrapText="1"/>
    </xf>
    <xf numFmtId="0" fontId="17" fillId="0" borderId="1" xfId="2" quotePrefix="1" applyNumberFormat="1" applyFont="1" applyFill="1" applyBorder="1" applyAlignment="1">
      <alignment horizontal="center" wrapText="1"/>
    </xf>
    <xf numFmtId="43" fontId="17" fillId="0" borderId="1" xfId="2" applyFont="1" applyFill="1" applyBorder="1" applyAlignment="1">
      <alignment horizontal="center" vertical="center" wrapText="1"/>
    </xf>
    <xf numFmtId="44" fontId="17" fillId="0" borderId="1" xfId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0" fillId="3" borderId="0" xfId="0" applyNumberFormat="1" applyFont="1" applyFill="1" applyBorder="1" applyAlignment="1">
      <alignment horizontal="left" vertical="center" wrapText="1"/>
    </xf>
    <xf numFmtId="0" fontId="10" fillId="3" borderId="0" xfId="0" applyNumberFormat="1" applyFont="1" applyFill="1" applyBorder="1" applyAlignment="1">
      <alignment horizontal="center" vertical="center"/>
    </xf>
    <xf numFmtId="43" fontId="10" fillId="3" borderId="0" xfId="2" applyFont="1" applyFill="1" applyBorder="1" applyAlignment="1">
      <alignment horizontal="center" vertical="center"/>
    </xf>
    <xf numFmtId="44" fontId="10" fillId="3" borderId="0" xfId="1" applyFont="1" applyFill="1" applyBorder="1" applyAlignment="1">
      <alignment horizontal="right" vertical="center"/>
    </xf>
    <xf numFmtId="2" fontId="7" fillId="8" borderId="10" xfId="19" applyNumberFormat="1" applyFont="1" applyFill="1" applyBorder="1" applyAlignment="1" applyProtection="1">
      <alignment horizontal="left" vertical="top"/>
    </xf>
    <xf numFmtId="2" fontId="7" fillId="8" borderId="12" xfId="19" applyNumberFormat="1" applyFont="1" applyFill="1" applyBorder="1" applyAlignment="1" applyProtection="1">
      <alignment horizontal="left" vertical="top"/>
    </xf>
    <xf numFmtId="2" fontId="8" fillId="2" borderId="11" xfId="19" applyNumberFormat="1" applyFont="1" applyFill="1" applyBorder="1" applyAlignment="1" applyProtection="1">
      <alignment wrapText="1"/>
    </xf>
    <xf numFmtId="170" fontId="16" fillId="2" borderId="11" xfId="19" applyNumberFormat="1" applyFont="1" applyFill="1" applyBorder="1" applyAlignment="1" applyProtection="1">
      <alignment horizontal="right"/>
    </xf>
    <xf numFmtId="2" fontId="8" fillId="2" borderId="11" xfId="19" applyNumberFormat="1" applyFont="1" applyFill="1" applyBorder="1" applyAlignment="1" applyProtection="1">
      <alignment horizontal="center"/>
    </xf>
    <xf numFmtId="2" fontId="8" fillId="2" borderId="11" xfId="19" applyNumberFormat="1" applyFont="1" applyFill="1" applyBorder="1" applyProtection="1"/>
    <xf numFmtId="170" fontId="8" fillId="2" borderId="1" xfId="19" applyNumberFormat="1" applyFont="1" applyFill="1" applyBorder="1" applyAlignment="1" applyProtection="1">
      <alignment horizontal="right"/>
    </xf>
    <xf numFmtId="10" fontId="8" fillId="3" borderId="1" xfId="4" applyNumberFormat="1" applyFont="1" applyFill="1" applyBorder="1" applyProtection="1"/>
    <xf numFmtId="2" fontId="8" fillId="2" borderId="1" xfId="19" applyNumberFormat="1" applyFont="1" applyFill="1" applyBorder="1" applyProtection="1"/>
    <xf numFmtId="0" fontId="8" fillId="3" borderId="1" xfId="0" applyFont="1" applyFill="1" applyBorder="1" applyProtection="1"/>
    <xf numFmtId="0" fontId="0" fillId="3" borderId="11" xfId="0" applyFill="1" applyBorder="1" applyAlignment="1"/>
    <xf numFmtId="0" fontId="7" fillId="5" borderId="2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center"/>
    </xf>
    <xf numFmtId="0" fontId="0" fillId="3" borderId="3" xfId="0" applyFill="1" applyBorder="1" applyAlignment="1"/>
    <xf numFmtId="0" fontId="0" fillId="3" borderId="3" xfId="0" applyFill="1" applyBorder="1"/>
    <xf numFmtId="0" fontId="0" fillId="3" borderId="4" xfId="0" applyFill="1" applyBorder="1"/>
    <xf numFmtId="0" fontId="7" fillId="3" borderId="9" xfId="0" applyNumberFormat="1" applyFont="1" applyFill="1" applyBorder="1" applyAlignment="1">
      <alignment horizontal="left"/>
    </xf>
    <xf numFmtId="0" fontId="0" fillId="3" borderId="0" xfId="0" applyFill="1" applyBorder="1" applyAlignment="1"/>
    <xf numFmtId="0" fontId="0" fillId="3" borderId="0" xfId="0" applyFill="1" applyBorder="1"/>
    <xf numFmtId="0" fontId="0" fillId="3" borderId="10" xfId="0" applyFill="1" applyBorder="1"/>
    <xf numFmtId="0" fontId="7" fillId="5" borderId="9" xfId="0" applyNumberFormat="1" applyFont="1" applyFill="1" applyBorder="1" applyAlignment="1">
      <alignment horizontal="center"/>
    </xf>
    <xf numFmtId="0" fontId="7" fillId="5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 applyProtection="1">
      <alignment horizontal="right" vertical="top"/>
    </xf>
    <xf numFmtId="2" fontId="8" fillId="2" borderId="6" xfId="19" applyNumberFormat="1" applyFont="1" applyFill="1" applyBorder="1" applyProtection="1"/>
    <xf numFmtId="0" fontId="7" fillId="3" borderId="0" xfId="9" applyNumberFormat="1" applyFont="1" applyFill="1" applyBorder="1" applyAlignment="1">
      <alignment horizontal="center" vertical="center"/>
    </xf>
    <xf numFmtId="0" fontId="8" fillId="3" borderId="0" xfId="9" applyNumberFormat="1" applyFont="1" applyFill="1" applyBorder="1" applyAlignment="1">
      <alignment horizontal="left" vertical="center" wrapText="1"/>
    </xf>
    <xf numFmtId="0" fontId="8" fillId="3" borderId="0" xfId="9" applyNumberFormat="1" applyFont="1" applyFill="1" applyBorder="1" applyAlignment="1" applyProtection="1">
      <alignment horizontal="center" vertical="center" wrapText="1"/>
    </xf>
    <xf numFmtId="0" fontId="11" fillId="7" borderId="1" xfId="9" applyNumberFormat="1" applyFont="1" applyFill="1" applyBorder="1" applyAlignment="1">
      <alignment horizontal="center" vertical="center"/>
    </xf>
    <xf numFmtId="0" fontId="11" fillId="7" borderId="1" xfId="9" applyNumberFormat="1" applyFont="1" applyFill="1" applyBorder="1" applyAlignment="1">
      <alignment horizontal="center" vertical="center" wrapText="1"/>
    </xf>
    <xf numFmtId="0" fontId="21" fillId="3" borderId="9" xfId="0" applyNumberFormat="1" applyFont="1" applyFill="1" applyBorder="1" applyAlignment="1">
      <alignment horizontal="left"/>
    </xf>
    <xf numFmtId="171" fontId="8" fillId="3" borderId="1" xfId="9" applyNumberFormat="1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>
      <alignment horizontal="left" vertical="center"/>
    </xf>
    <xf numFmtId="0" fontId="10" fillId="0" borderId="1" xfId="2" quotePrefix="1" applyNumberFormat="1" applyFont="1" applyFill="1" applyBorder="1" applyAlignment="1">
      <alignment horizontal="center" vertical="center" wrapText="1"/>
    </xf>
    <xf numFmtId="43" fontId="10" fillId="0" borderId="1" xfId="2" quotePrefix="1" applyFont="1" applyFill="1" applyBorder="1" applyAlignment="1">
      <alignment horizontal="center" vertical="center"/>
    </xf>
    <xf numFmtId="0" fontId="8" fillId="0" borderId="1" xfId="2" quotePrefix="1" applyNumberFormat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justify" vertical="center" wrapText="1"/>
    </xf>
    <xf numFmtId="0" fontId="8" fillId="3" borderId="3" xfId="0" applyNumberFormat="1" applyFont="1" applyFill="1" applyBorder="1" applyAlignment="1">
      <alignment horizontal="justify" vertical="center" wrapText="1"/>
    </xf>
    <xf numFmtId="0" fontId="8" fillId="3" borderId="4" xfId="0" applyNumberFormat="1" applyFont="1" applyFill="1" applyBorder="1" applyAlignment="1">
      <alignment horizontal="justify" vertical="center" wrapText="1"/>
    </xf>
    <xf numFmtId="0" fontId="8" fillId="3" borderId="9" xfId="0" applyNumberFormat="1" applyFont="1" applyFill="1" applyBorder="1" applyAlignment="1">
      <alignment horizontal="justify" vertical="center" wrapText="1"/>
    </xf>
    <xf numFmtId="0" fontId="8" fillId="3" borderId="0" xfId="0" applyNumberFormat="1" applyFont="1" applyFill="1" applyBorder="1" applyAlignment="1">
      <alignment horizontal="justify" vertical="center" wrapText="1"/>
    </xf>
    <xf numFmtId="0" fontId="8" fillId="3" borderId="10" xfId="0" applyNumberFormat="1" applyFont="1" applyFill="1" applyBorder="1" applyAlignment="1">
      <alignment horizontal="justify" vertical="center" wrapText="1"/>
    </xf>
    <xf numFmtId="0" fontId="8" fillId="3" borderId="5" xfId="0" applyNumberFormat="1" applyFont="1" applyFill="1" applyBorder="1" applyAlignment="1">
      <alignment horizontal="justify" vertical="center" wrapText="1"/>
    </xf>
    <xf numFmtId="0" fontId="8" fillId="3" borderId="11" xfId="0" applyNumberFormat="1" applyFont="1" applyFill="1" applyBorder="1" applyAlignment="1">
      <alignment horizontal="justify" vertical="center" wrapText="1"/>
    </xf>
    <xf numFmtId="0" fontId="8" fillId="3" borderId="6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165" fontId="11" fillId="3" borderId="0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8" fillId="3" borderId="0" xfId="0" applyNumberFormat="1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/>
    </xf>
    <xf numFmtId="4" fontId="11" fillId="3" borderId="21" xfId="2" applyNumberFormat="1" applyFont="1" applyFill="1" applyBorder="1" applyAlignment="1">
      <alignment horizontal="center"/>
    </xf>
    <xf numFmtId="4" fontId="11" fillId="3" borderId="0" xfId="2" applyNumberFormat="1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7" fillId="5" borderId="9" xfId="0" applyNumberFormat="1" applyFont="1" applyFill="1" applyBorder="1" applyAlignment="1">
      <alignment horizontal="center"/>
    </xf>
    <xf numFmtId="0" fontId="7" fillId="5" borderId="0" xfId="0" applyNumberFormat="1" applyFont="1" applyFill="1" applyBorder="1" applyAlignment="1">
      <alignment horizontal="center"/>
    </xf>
    <xf numFmtId="0" fontId="7" fillId="5" borderId="10" xfId="0" applyNumberFormat="1" applyFont="1" applyFill="1" applyBorder="1" applyAlignment="1">
      <alignment horizontal="center"/>
    </xf>
    <xf numFmtId="2" fontId="7" fillId="8" borderId="2" xfId="19" applyNumberFormat="1" applyFont="1" applyFill="1" applyBorder="1" applyAlignment="1" applyProtection="1">
      <alignment horizontal="center" vertical="top"/>
    </xf>
    <xf numFmtId="2" fontId="7" fillId="8" borderId="4" xfId="19" applyNumberFormat="1" applyFont="1" applyFill="1" applyBorder="1" applyAlignment="1" applyProtection="1">
      <alignment horizontal="center" vertical="top"/>
    </xf>
    <xf numFmtId="2" fontId="7" fillId="8" borderId="5" xfId="19" applyNumberFormat="1" applyFont="1" applyFill="1" applyBorder="1" applyAlignment="1" applyProtection="1">
      <alignment horizontal="center" vertical="top"/>
    </xf>
    <xf numFmtId="2" fontId="7" fillId="8" borderId="6" xfId="19" applyNumberFormat="1" applyFont="1" applyFill="1" applyBorder="1" applyAlignment="1" applyProtection="1">
      <alignment horizontal="center" vertical="top"/>
    </xf>
    <xf numFmtId="166" fontId="7" fillId="8" borderId="16" xfId="6" applyFont="1" applyFill="1" applyBorder="1" applyAlignment="1" applyProtection="1">
      <alignment horizontal="center"/>
    </xf>
    <xf numFmtId="166" fontId="7" fillId="8" borderId="17" xfId="6" applyFont="1" applyFill="1" applyBorder="1" applyAlignment="1" applyProtection="1">
      <alignment horizontal="center"/>
    </xf>
    <xf numFmtId="2" fontId="7" fillId="8" borderId="12" xfId="19" applyNumberFormat="1" applyFont="1" applyFill="1" applyBorder="1" applyAlignment="1" applyProtection="1">
      <alignment horizontal="left" vertical="top" wrapText="1"/>
    </xf>
    <xf numFmtId="2" fontId="7" fillId="8" borderId="13" xfId="19" applyNumberFormat="1" applyFont="1" applyFill="1" applyBorder="1" applyAlignment="1" applyProtection="1">
      <alignment horizontal="left" vertical="top" wrapText="1"/>
    </xf>
    <xf numFmtId="43" fontId="10" fillId="9" borderId="22" xfId="2" applyFont="1" applyFill="1" applyBorder="1" applyAlignment="1">
      <alignment vertical="center" wrapText="1"/>
    </xf>
    <xf numFmtId="43" fontId="10" fillId="9" borderId="23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2" fillId="0" borderId="1" xfId="0" applyFont="1" applyBorder="1"/>
    <xf numFmtId="0" fontId="22" fillId="9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</cellXfs>
  <cellStyles count="20">
    <cellStyle name="Excel Built-in Normal 2" xfId="7"/>
    <cellStyle name="Moeda" xfId="1" builtinId="4"/>
    <cellStyle name="Moeda 2" xfId="6"/>
    <cellStyle name="Moeda 2 2" xfId="12"/>
    <cellStyle name="Moeda 2 3" xfId="16"/>
    <cellStyle name="Normal" xfId="0" builtinId="0"/>
    <cellStyle name="Normal 2" xfId="9"/>
    <cellStyle name="Normal 2 2" xfId="10"/>
    <cellStyle name="Normal 2 3" xfId="15"/>
    <cellStyle name="Normal 3" xfId="8"/>
    <cellStyle name="Normal 4" xfId="17"/>
    <cellStyle name="Normal_Plan1" xfId="19"/>
    <cellStyle name="Porcentagem" xfId="3" builtinId="5"/>
    <cellStyle name="Porcentagem 2" xfId="5"/>
    <cellStyle name="Porcentagem 2 2" xfId="11"/>
    <cellStyle name="Porcentagem 4" xfId="4"/>
    <cellStyle name="Porcentagem 5 2" xfId="18"/>
    <cellStyle name="Separador de milhares" xfId="2" builtinId="3"/>
    <cellStyle name="Separador de milhares 2" xfId="13"/>
    <cellStyle name="Separador de milhares 2 2" xfId="14"/>
  </cellStyles>
  <dxfs count="7"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146</xdr:row>
      <xdr:rowOff>38100</xdr:rowOff>
    </xdr:from>
    <xdr:to>
      <xdr:col>5</xdr:col>
      <xdr:colOff>50347</xdr:colOff>
      <xdr:row>150</xdr:row>
      <xdr:rowOff>171450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466850" y="29041725"/>
          <a:ext cx="5755822" cy="7810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>
    <xdr:from>
      <xdr:col>5</xdr:col>
      <xdr:colOff>266338</xdr:colOff>
      <xdr:row>128</xdr:row>
      <xdr:rowOff>276764</xdr:rowOff>
    </xdr:from>
    <xdr:to>
      <xdr:col>7</xdr:col>
      <xdr:colOff>609238</xdr:colOff>
      <xdr:row>128</xdr:row>
      <xdr:rowOff>276764</xdr:rowOff>
    </xdr:to>
    <xdr:cxnSp macro="">
      <xdr:nvCxnSpPr>
        <xdr:cNvPr id="8" name="Conector reto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7438663" y="28423139"/>
          <a:ext cx="17526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 editAs="oneCell">
    <xdr:from>
      <xdr:col>4</xdr:col>
      <xdr:colOff>439711</xdr:colOff>
      <xdr:row>1</xdr:row>
      <xdr:rowOff>114300</xdr:rowOff>
    </xdr:from>
    <xdr:to>
      <xdr:col>7</xdr:col>
      <xdr:colOff>534830</xdr:colOff>
      <xdr:row>7</xdr:row>
      <xdr:rowOff>3957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54836" y="276225"/>
          <a:ext cx="1914394" cy="10898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207819</xdr:colOff>
      <xdr:row>1</xdr:row>
      <xdr:rowOff>138546</xdr:rowOff>
    </xdr:from>
    <xdr:to>
      <xdr:col>13</xdr:col>
      <xdr:colOff>86289</xdr:colOff>
      <xdr:row>6</xdr:row>
      <xdr:rowOff>152028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836478" y="329046"/>
          <a:ext cx="1696879" cy="9659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1914394</xdr:colOff>
      <xdr:row>0</xdr:row>
      <xdr:rowOff>1089807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2425" y="0"/>
          <a:ext cx="1914394" cy="10898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rcos%20da%20Rocha%20Batista\Topografia\CORREGO%20ITAQUERA%20E%20ITAQUERUNA%20-%20QUEIROZ\TECLA-Planilha_cronograma_ALTER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ONG Resumo"/>
      <sheetName val="PLANILHA PREÇOS E QTES"/>
      <sheetName val="Cronograma"/>
      <sheetName val="Resumo de serviços"/>
      <sheetName val="Composição de serviços Teorico"/>
      <sheetName val="PREÇ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UANTIDADES"/>
    </sheetNames>
    <sheetDataSet>
      <sheetData sheetId="0" refreshError="1">
        <row r="13">
          <cell r="D13">
            <v>5</v>
          </cell>
        </row>
        <row r="14">
          <cell r="D14">
            <v>422.8</v>
          </cell>
        </row>
        <row r="15">
          <cell r="D15">
            <v>422.8</v>
          </cell>
        </row>
        <row r="17">
          <cell r="D17">
            <v>48.622</v>
          </cell>
        </row>
        <row r="28">
          <cell r="D28">
            <v>204</v>
          </cell>
        </row>
        <row r="29">
          <cell r="D29">
            <v>45.112000000000009</v>
          </cell>
        </row>
        <row r="30">
          <cell r="D30">
            <v>2.4820000000000002</v>
          </cell>
        </row>
        <row r="31">
          <cell r="D31">
            <v>77.039999999999992</v>
          </cell>
        </row>
        <row r="33">
          <cell r="D33">
            <v>9.8040000000000003</v>
          </cell>
        </row>
        <row r="34">
          <cell r="D34">
            <v>61.88</v>
          </cell>
        </row>
        <row r="35">
          <cell r="D35">
            <v>61.88</v>
          </cell>
        </row>
        <row r="36">
          <cell r="D36">
            <v>32.826000000000008</v>
          </cell>
        </row>
        <row r="37">
          <cell r="D37">
            <v>18.367570000000004</v>
          </cell>
        </row>
        <row r="38">
          <cell r="D38">
            <v>404.08654000000007</v>
          </cell>
        </row>
        <row r="42">
          <cell r="D42">
            <v>28.800000000000004</v>
          </cell>
        </row>
        <row r="43">
          <cell r="D43">
            <v>199.68000000000004</v>
          </cell>
        </row>
        <row r="44">
          <cell r="D44">
            <v>1.9200000000000004</v>
          </cell>
        </row>
        <row r="45">
          <cell r="D45">
            <v>1.9200000000000004</v>
          </cell>
        </row>
        <row r="49">
          <cell r="D49">
            <v>1505</v>
          </cell>
        </row>
        <row r="50">
          <cell r="D50">
            <v>125</v>
          </cell>
        </row>
        <row r="54">
          <cell r="D54">
            <v>4895</v>
          </cell>
        </row>
        <row r="55">
          <cell r="D55">
            <v>445</v>
          </cell>
        </row>
        <row r="56">
          <cell r="D56">
            <v>30.7</v>
          </cell>
        </row>
        <row r="57">
          <cell r="D57">
            <v>61.4</v>
          </cell>
        </row>
        <row r="62">
          <cell r="D62">
            <v>60</v>
          </cell>
        </row>
        <row r="63">
          <cell r="D63">
            <v>12</v>
          </cell>
        </row>
        <row r="67">
          <cell r="D67">
            <v>1</v>
          </cell>
        </row>
        <row r="68">
          <cell r="D68">
            <v>1</v>
          </cell>
        </row>
        <row r="69">
          <cell r="D69">
            <v>1</v>
          </cell>
        </row>
        <row r="77">
          <cell r="D77">
            <v>4</v>
          </cell>
        </row>
        <row r="78">
          <cell r="D78">
            <v>4</v>
          </cell>
        </row>
        <row r="79">
          <cell r="D79">
            <v>2</v>
          </cell>
        </row>
        <row r="80">
          <cell r="D80">
            <v>1</v>
          </cell>
        </row>
        <row r="81">
          <cell r="D81">
            <v>10</v>
          </cell>
        </row>
        <row r="82">
          <cell r="D82">
            <v>54</v>
          </cell>
        </row>
        <row r="83">
          <cell r="D83">
            <v>20</v>
          </cell>
        </row>
        <row r="84">
          <cell r="D84">
            <v>130</v>
          </cell>
        </row>
        <row r="85">
          <cell r="D85">
            <v>130</v>
          </cell>
        </row>
        <row r="86">
          <cell r="D86">
            <v>65</v>
          </cell>
        </row>
        <row r="87">
          <cell r="D87">
            <v>10</v>
          </cell>
        </row>
        <row r="88">
          <cell r="D88">
            <v>2</v>
          </cell>
        </row>
        <row r="89">
          <cell r="D89">
            <v>2</v>
          </cell>
        </row>
        <row r="90">
          <cell r="D90">
            <v>5</v>
          </cell>
        </row>
        <row r="91">
          <cell r="D91">
            <v>5</v>
          </cell>
        </row>
        <row r="92">
          <cell r="D92">
            <v>14</v>
          </cell>
        </row>
        <row r="93">
          <cell r="D93">
            <v>14</v>
          </cell>
        </row>
        <row r="94">
          <cell r="D94">
            <v>14</v>
          </cell>
        </row>
        <row r="95">
          <cell r="D95">
            <v>1</v>
          </cell>
        </row>
        <row r="98">
          <cell r="D98">
            <v>100</v>
          </cell>
        </row>
        <row r="99">
          <cell r="D99">
            <v>8</v>
          </cell>
        </row>
        <row r="100">
          <cell r="D100">
            <v>8</v>
          </cell>
        </row>
        <row r="101">
          <cell r="D101">
            <v>30</v>
          </cell>
        </row>
        <row r="102">
          <cell r="D102">
            <v>8</v>
          </cell>
        </row>
        <row r="103">
          <cell r="D103">
            <v>8</v>
          </cell>
        </row>
        <row r="107">
          <cell r="D107">
            <v>51.52000000000001</v>
          </cell>
        </row>
        <row r="108">
          <cell r="D108">
            <v>515.20000000000005</v>
          </cell>
        </row>
        <row r="109">
          <cell r="D109">
            <v>10.608000000000001</v>
          </cell>
        </row>
        <row r="110">
          <cell r="D110">
            <v>515.20000000000005</v>
          </cell>
        </row>
        <row r="111">
          <cell r="D111">
            <v>1133.4400000000003</v>
          </cell>
        </row>
        <row r="112">
          <cell r="D112">
            <v>61.824000000000005</v>
          </cell>
        </row>
        <row r="113">
          <cell r="D113">
            <v>515.20000000000005</v>
          </cell>
        </row>
        <row r="114">
          <cell r="D114">
            <v>116</v>
          </cell>
        </row>
        <row r="118">
          <cell r="D118">
            <v>570</v>
          </cell>
        </row>
        <row r="122">
          <cell r="D122">
            <v>422.8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H192"/>
  <sheetViews>
    <sheetView tabSelected="1" view="pageBreakPreview" zoomScaleSheetLayoutView="100" workbookViewId="0">
      <selection activeCell="F9" sqref="F9"/>
    </sheetView>
  </sheetViews>
  <sheetFormatPr defaultColWidth="9.140625" defaultRowHeight="12.75"/>
  <cols>
    <col min="1" max="1" width="9.140625" style="23"/>
    <col min="2" max="2" width="8.7109375" style="19" customWidth="1"/>
    <col min="3" max="3" width="8.140625" style="23" customWidth="1"/>
    <col min="4" max="4" width="66.42578125" style="121" customWidth="1"/>
    <col min="5" max="5" width="9.42578125" style="145" customWidth="1"/>
    <col min="6" max="6" width="9" style="52" customWidth="1"/>
    <col min="7" max="7" width="8.85546875" style="52" customWidth="1"/>
    <col min="8" max="8" width="12.42578125" style="35" customWidth="1"/>
    <col min="9" max="9" width="9.140625" style="5"/>
    <col min="10" max="10" width="113.5703125" style="5" customWidth="1"/>
    <col min="11" max="16384" width="9.140625" style="5"/>
  </cols>
  <sheetData>
    <row r="1" spans="1:8" s="23" customFormat="1">
      <c r="A1" s="2"/>
      <c r="B1" s="3"/>
      <c r="C1" s="2"/>
      <c r="D1" s="162"/>
      <c r="E1" s="163"/>
      <c r="F1" s="164"/>
      <c r="G1" s="164"/>
      <c r="H1" s="165"/>
    </row>
    <row r="2" spans="1:8" s="2" customFormat="1" ht="15.75" customHeight="1">
      <c r="A2" s="15" t="s">
        <v>216</v>
      </c>
      <c r="B2" s="15"/>
      <c r="C2" s="3"/>
      <c r="D2" s="105"/>
      <c r="E2" s="105"/>
      <c r="F2" s="47"/>
      <c r="G2" s="47"/>
      <c r="H2" s="36"/>
    </row>
    <row r="3" spans="1:8" s="2" customFormat="1" ht="15.75" customHeight="1">
      <c r="A3" s="16" t="s">
        <v>217</v>
      </c>
      <c r="B3" s="16"/>
      <c r="C3" s="3"/>
      <c r="D3" s="105"/>
      <c r="E3" s="223"/>
      <c r="F3" s="223"/>
      <c r="G3" s="47"/>
      <c r="H3" s="36"/>
    </row>
    <row r="4" spans="1:8" s="2" customFormat="1" ht="15.75" customHeight="1">
      <c r="A4" s="16" t="s">
        <v>218</v>
      </c>
      <c r="B4" s="16"/>
      <c r="C4" s="3"/>
      <c r="D4" s="105"/>
      <c r="E4" s="105"/>
      <c r="F4" s="47"/>
      <c r="G4" s="47"/>
      <c r="H4" s="36"/>
    </row>
    <row r="5" spans="1:8" s="2" customFormat="1" ht="15.75" customHeight="1">
      <c r="A5" s="16" t="s">
        <v>292</v>
      </c>
      <c r="B5" s="16"/>
      <c r="C5" s="3"/>
      <c r="D5" s="106"/>
      <c r="E5" s="133"/>
      <c r="F5" s="82"/>
      <c r="G5" s="82"/>
      <c r="H5" s="37"/>
    </row>
    <row r="6" spans="1:8" s="2" customFormat="1" ht="15.75" customHeight="1">
      <c r="A6" s="197" t="s">
        <v>291</v>
      </c>
      <c r="B6" s="16"/>
      <c r="C6" s="3"/>
      <c r="D6" s="106"/>
      <c r="E6" s="133"/>
      <c r="F6" s="82"/>
      <c r="G6" s="82"/>
      <c r="H6" s="37"/>
    </row>
    <row r="7" spans="1:8" s="2" customFormat="1" ht="15.75" customHeight="1">
      <c r="B7" s="16"/>
      <c r="C7" s="3"/>
      <c r="D7" s="106"/>
      <c r="E7" s="133"/>
      <c r="F7" s="82"/>
      <c r="G7" s="82"/>
      <c r="H7" s="37"/>
    </row>
    <row r="8" spans="1:8" s="2" customFormat="1" ht="15.75" customHeight="1">
      <c r="A8" s="222" t="s">
        <v>219</v>
      </c>
      <c r="B8" s="222"/>
      <c r="C8" s="222"/>
      <c r="D8" s="222"/>
      <c r="E8" s="222"/>
      <c r="F8" s="222"/>
      <c r="G8" s="222"/>
      <c r="H8" s="222"/>
    </row>
    <row r="9" spans="1:8" s="2" customFormat="1" ht="15.75" customHeight="1">
      <c r="B9" s="16"/>
      <c r="C9" s="3"/>
      <c r="D9" s="106"/>
      <c r="E9" s="133"/>
      <c r="F9" s="82"/>
      <c r="G9" s="82"/>
      <c r="H9" s="37"/>
    </row>
    <row r="10" spans="1:8" s="23" customFormat="1" ht="33.75" customHeight="1">
      <c r="A10" s="132" t="s">
        <v>121</v>
      </c>
      <c r="B10" s="9" t="s">
        <v>120</v>
      </c>
      <c r="C10" s="9" t="s">
        <v>119</v>
      </c>
      <c r="D10" s="9" t="s">
        <v>6</v>
      </c>
      <c r="E10" s="9" t="s">
        <v>14</v>
      </c>
      <c r="F10" s="75" t="s">
        <v>5</v>
      </c>
      <c r="G10" s="83" t="s">
        <v>61</v>
      </c>
      <c r="H10" s="76" t="s">
        <v>11</v>
      </c>
    </row>
    <row r="11" spans="1:8" s="4" customFormat="1">
      <c r="A11" s="10"/>
      <c r="B11" s="1"/>
      <c r="C11" s="44"/>
      <c r="D11" s="107"/>
      <c r="E11" s="134"/>
      <c r="F11" s="84"/>
      <c r="G11" s="78"/>
      <c r="H11" s="77"/>
    </row>
    <row r="12" spans="1:8" s="7" customFormat="1">
      <c r="A12" s="1">
        <v>1</v>
      </c>
      <c r="B12" s="1"/>
      <c r="C12" s="46"/>
      <c r="D12" s="108" t="s">
        <v>23</v>
      </c>
      <c r="E12" s="155"/>
      <c r="F12" s="154"/>
      <c r="G12" s="84"/>
      <c r="H12" s="77"/>
    </row>
    <row r="13" spans="1:8" s="4" customFormat="1" ht="39" customHeight="1">
      <c r="A13" s="10" t="s">
        <v>124</v>
      </c>
      <c r="B13" s="45" t="s">
        <v>71</v>
      </c>
      <c r="C13" s="45" t="s">
        <v>2</v>
      </c>
      <c r="D13" s="109" t="s">
        <v>70</v>
      </c>
      <c r="E13" s="135" t="s">
        <v>63</v>
      </c>
      <c r="F13" s="85">
        <f>[2]QUANTIDADES!D13</f>
        <v>5</v>
      </c>
      <c r="G13" s="78">
        <v>394.53</v>
      </c>
      <c r="H13" s="79">
        <f>F13*G13</f>
        <v>1972.6499999999999</v>
      </c>
    </row>
    <row r="14" spans="1:8" s="4" customFormat="1">
      <c r="A14" s="10" t="s">
        <v>125</v>
      </c>
      <c r="B14" s="45" t="s">
        <v>73</v>
      </c>
      <c r="C14" s="45" t="s">
        <v>2</v>
      </c>
      <c r="D14" s="109" t="s">
        <v>41</v>
      </c>
      <c r="E14" s="135" t="s">
        <v>64</v>
      </c>
      <c r="F14" s="85">
        <f>[2]QUANTIDADES!D14</f>
        <v>422.8</v>
      </c>
      <c r="G14" s="78">
        <v>4.4000000000000004</v>
      </c>
      <c r="H14" s="79">
        <f t="shared" ref="H14:H15" si="0">F14*G14</f>
        <v>1860.3200000000002</v>
      </c>
    </row>
    <row r="15" spans="1:8" s="4" customFormat="1" ht="25.5">
      <c r="A15" s="10" t="s">
        <v>126</v>
      </c>
      <c r="B15" s="45" t="s">
        <v>72</v>
      </c>
      <c r="C15" s="45" t="s">
        <v>2</v>
      </c>
      <c r="D15" s="109" t="s">
        <v>24</v>
      </c>
      <c r="E15" s="135" t="s">
        <v>64</v>
      </c>
      <c r="F15" s="85">
        <f>[2]QUANTIDADES!D15</f>
        <v>422.8</v>
      </c>
      <c r="G15" s="78">
        <v>8.9</v>
      </c>
      <c r="H15" s="79">
        <f t="shared" si="0"/>
        <v>3762.92</v>
      </c>
    </row>
    <row r="16" spans="1:8" s="104" customFormat="1">
      <c r="A16" s="131" t="s">
        <v>127</v>
      </c>
      <c r="B16" s="100"/>
      <c r="C16" s="101"/>
      <c r="D16" s="110" t="s">
        <v>25</v>
      </c>
      <c r="E16" s="136"/>
      <c r="F16" s="85"/>
      <c r="G16" s="102"/>
      <c r="H16" s="103"/>
    </row>
    <row r="17" spans="1:8" s="4" customFormat="1" ht="14.25" customHeight="1">
      <c r="A17" s="10" t="s">
        <v>128</v>
      </c>
      <c r="B17" s="45" t="s">
        <v>74</v>
      </c>
      <c r="C17" s="45" t="s">
        <v>2</v>
      </c>
      <c r="D17" s="109" t="s">
        <v>42</v>
      </c>
      <c r="E17" s="135" t="s">
        <v>67</v>
      </c>
      <c r="F17" s="85">
        <f>[2]QUANTIDADES!D17</f>
        <v>48.622</v>
      </c>
      <c r="G17" s="78">
        <v>3.87</v>
      </c>
      <c r="H17" s="79">
        <f>F17*G17</f>
        <v>188.16714000000002</v>
      </c>
    </row>
    <row r="18" spans="1:8" s="4" customFormat="1">
      <c r="A18" s="10"/>
      <c r="B18" s="32"/>
      <c r="C18" s="45"/>
      <c r="D18" s="111" t="s">
        <v>62</v>
      </c>
      <c r="E18" s="137">
        <f>A12</f>
        <v>1</v>
      </c>
      <c r="F18" s="85"/>
      <c r="G18" s="78"/>
      <c r="H18" s="77">
        <f>SUM(H13:H17)</f>
        <v>7784.0571400000008</v>
      </c>
    </row>
    <row r="19" spans="1:8" s="4" customFormat="1">
      <c r="A19" s="10"/>
      <c r="B19" s="32"/>
      <c r="C19" s="45"/>
      <c r="D19" s="111"/>
      <c r="E19" s="137"/>
      <c r="F19" s="85"/>
      <c r="G19" s="78"/>
      <c r="H19" s="77"/>
    </row>
    <row r="20" spans="1:8" s="7" customFormat="1">
      <c r="A20" s="1">
        <v>2</v>
      </c>
      <c r="B20" s="153"/>
      <c r="C20" s="46"/>
      <c r="D20" s="108" t="s">
        <v>237</v>
      </c>
      <c r="E20" s="137" t="s">
        <v>65</v>
      </c>
      <c r="F20" s="85"/>
      <c r="G20" s="84"/>
      <c r="H20" s="77"/>
    </row>
    <row r="21" spans="1:8" s="4" customFormat="1" ht="38.25">
      <c r="A21" s="10" t="s">
        <v>129</v>
      </c>
      <c r="B21" s="32" t="s">
        <v>230</v>
      </c>
      <c r="C21" s="45" t="s">
        <v>2</v>
      </c>
      <c r="D21" s="109" t="s">
        <v>231</v>
      </c>
      <c r="E21" s="135" t="s">
        <v>67</v>
      </c>
      <c r="F21" s="85">
        <v>565</v>
      </c>
      <c r="G21" s="85">
        <v>3.05</v>
      </c>
      <c r="H21" s="79">
        <f t="shared" ref="H21:H24" si="1">F21*G21</f>
        <v>1723.25</v>
      </c>
    </row>
    <row r="22" spans="1:8" s="4" customFormat="1" ht="25.5">
      <c r="A22" s="10" t="s">
        <v>130</v>
      </c>
      <c r="B22" s="32" t="s">
        <v>232</v>
      </c>
      <c r="C22" s="45" t="s">
        <v>2</v>
      </c>
      <c r="D22" s="109" t="s">
        <v>233</v>
      </c>
      <c r="E22" s="135" t="s">
        <v>67</v>
      </c>
      <c r="F22" s="85">
        <v>325</v>
      </c>
      <c r="G22" s="85">
        <v>1.7</v>
      </c>
      <c r="H22" s="79">
        <f t="shared" si="1"/>
        <v>552.5</v>
      </c>
    </row>
    <row r="23" spans="1:8" s="4" customFormat="1" ht="24" customHeight="1">
      <c r="A23" s="10" t="s">
        <v>131</v>
      </c>
      <c r="B23" s="32">
        <v>93590</v>
      </c>
      <c r="C23" s="45" t="s">
        <v>2</v>
      </c>
      <c r="D23" s="109" t="s">
        <v>236</v>
      </c>
      <c r="E23" s="135" t="s">
        <v>113</v>
      </c>
      <c r="F23" s="85">
        <f>F22*15</f>
        <v>4875</v>
      </c>
      <c r="G23" s="85">
        <v>0.78</v>
      </c>
      <c r="H23" s="79">
        <f t="shared" si="1"/>
        <v>3802.5</v>
      </c>
    </row>
    <row r="24" spans="1:8" s="4" customFormat="1" ht="25.5">
      <c r="A24" s="10" t="s">
        <v>132</v>
      </c>
      <c r="B24" s="32" t="s">
        <v>234</v>
      </c>
      <c r="C24" s="45" t="s">
        <v>2</v>
      </c>
      <c r="D24" s="109" t="s">
        <v>235</v>
      </c>
      <c r="E24" s="135" t="s">
        <v>67</v>
      </c>
      <c r="F24" s="85">
        <f>F21*0.7</f>
        <v>395.5</v>
      </c>
      <c r="G24" s="85">
        <v>5.15</v>
      </c>
      <c r="H24" s="79">
        <f t="shared" si="1"/>
        <v>2036.825</v>
      </c>
    </row>
    <row r="25" spans="1:8" s="4" customFormat="1">
      <c r="A25" s="10"/>
      <c r="B25" s="32"/>
      <c r="C25" s="45"/>
      <c r="D25" s="111" t="s">
        <v>62</v>
      </c>
      <c r="E25" s="137">
        <f>A20</f>
        <v>2</v>
      </c>
      <c r="F25" s="85"/>
      <c r="G25" s="78"/>
      <c r="H25" s="77">
        <f>SUM(H21:H24)</f>
        <v>8115.0749999999998</v>
      </c>
    </row>
    <row r="26" spans="1:8" s="4" customFormat="1">
      <c r="A26" s="10"/>
      <c r="B26" s="32"/>
      <c r="C26" s="45"/>
      <c r="D26" s="111"/>
      <c r="E26" s="137"/>
      <c r="F26" s="85"/>
      <c r="G26" s="78"/>
      <c r="H26" s="77"/>
    </row>
    <row r="27" spans="1:8" s="7" customFormat="1">
      <c r="A27" s="1">
        <v>3</v>
      </c>
      <c r="B27" s="153"/>
      <c r="C27" s="46"/>
      <c r="D27" s="108" t="s">
        <v>26</v>
      </c>
      <c r="E27" s="137" t="s">
        <v>65</v>
      </c>
      <c r="F27" s="85"/>
      <c r="G27" s="84"/>
      <c r="H27" s="77"/>
    </row>
    <row r="28" spans="1:8" s="4" customFormat="1" ht="38.25">
      <c r="A28" s="10" t="s">
        <v>133</v>
      </c>
      <c r="B28" s="45" t="s">
        <v>75</v>
      </c>
      <c r="C28" s="45" t="s">
        <v>2</v>
      </c>
      <c r="D28" s="109" t="s">
        <v>102</v>
      </c>
      <c r="E28" s="135" t="s">
        <v>66</v>
      </c>
      <c r="F28" s="85">
        <f>[2]QUANTIDADES!D28+35+15</f>
        <v>254</v>
      </c>
      <c r="G28" s="78">
        <v>36.619999999999997</v>
      </c>
      <c r="H28" s="79">
        <f t="shared" ref="H28:H38" si="2">F28*G28</f>
        <v>9301.48</v>
      </c>
    </row>
    <row r="29" spans="1:8" s="4" customFormat="1" ht="25.5">
      <c r="A29" s="10" t="s">
        <v>134</v>
      </c>
      <c r="B29" s="45" t="s">
        <v>76</v>
      </c>
      <c r="C29" s="45" t="s">
        <v>2</v>
      </c>
      <c r="D29" s="109" t="s">
        <v>27</v>
      </c>
      <c r="E29" s="135" t="s">
        <v>67</v>
      </c>
      <c r="F29" s="85">
        <f>[2]QUANTIDADES!D29</f>
        <v>45.112000000000009</v>
      </c>
      <c r="G29" s="78">
        <v>103.03</v>
      </c>
      <c r="H29" s="79">
        <f t="shared" si="2"/>
        <v>4647.889360000001</v>
      </c>
    </row>
    <row r="30" spans="1:8" s="4" customFormat="1" ht="38.25">
      <c r="A30" s="10" t="s">
        <v>135</v>
      </c>
      <c r="B30" s="45" t="s">
        <v>77</v>
      </c>
      <c r="C30" s="45" t="s">
        <v>2</v>
      </c>
      <c r="D30" s="109" t="s">
        <v>103</v>
      </c>
      <c r="E30" s="135" t="s">
        <v>67</v>
      </c>
      <c r="F30" s="85">
        <f>[2]QUANTIDADES!D30</f>
        <v>2.4820000000000002</v>
      </c>
      <c r="G30" s="78">
        <v>188.34</v>
      </c>
      <c r="H30" s="79">
        <f t="shared" si="2"/>
        <v>467.45988000000006</v>
      </c>
    </row>
    <row r="31" spans="1:8" s="4" customFormat="1" ht="25.5">
      <c r="A31" s="10" t="s">
        <v>136</v>
      </c>
      <c r="B31" s="45" t="s">
        <v>78</v>
      </c>
      <c r="C31" s="45" t="s">
        <v>2</v>
      </c>
      <c r="D31" s="109" t="s">
        <v>104</v>
      </c>
      <c r="E31" s="135" t="s">
        <v>64</v>
      </c>
      <c r="F31" s="85">
        <f>[2]QUANTIDADES!D31</f>
        <v>77.039999999999992</v>
      </c>
      <c r="G31" s="78">
        <v>79.319999999999993</v>
      </c>
      <c r="H31" s="79">
        <f t="shared" si="2"/>
        <v>6110.8127999999988</v>
      </c>
    </row>
    <row r="32" spans="1:8" s="4" customFormat="1">
      <c r="A32" s="10" t="s">
        <v>238</v>
      </c>
      <c r="B32" s="32">
        <v>1001040</v>
      </c>
      <c r="C32" s="45" t="s">
        <v>69</v>
      </c>
      <c r="D32" s="109" t="s">
        <v>105</v>
      </c>
      <c r="E32" s="135" t="s">
        <v>68</v>
      </c>
      <c r="F32" s="85">
        <f>186+631</f>
        <v>817</v>
      </c>
      <c r="G32" s="78">
        <v>5.2</v>
      </c>
      <c r="H32" s="79">
        <f t="shared" si="2"/>
        <v>4248.4000000000005</v>
      </c>
    </row>
    <row r="33" spans="1:8" s="4" customFormat="1" ht="25.5" customHeight="1">
      <c r="A33" s="10" t="s">
        <v>239</v>
      </c>
      <c r="B33" s="45" t="s">
        <v>79</v>
      </c>
      <c r="C33" s="45" t="s">
        <v>2</v>
      </c>
      <c r="D33" s="109" t="s">
        <v>106</v>
      </c>
      <c r="E33" s="135" t="s">
        <v>67</v>
      </c>
      <c r="F33" s="85">
        <f>[2]QUANTIDADES!D33+3.2</f>
        <v>13.004000000000001</v>
      </c>
      <c r="G33" s="78">
        <v>419.69</v>
      </c>
      <c r="H33" s="79">
        <f t="shared" si="2"/>
        <v>5457.6487600000009</v>
      </c>
    </row>
    <row r="34" spans="1:8" s="4" customFormat="1" ht="25.5">
      <c r="A34" s="10" t="s">
        <v>240</v>
      </c>
      <c r="B34" s="45" t="s">
        <v>80</v>
      </c>
      <c r="C34" s="45" t="s">
        <v>2</v>
      </c>
      <c r="D34" s="109" t="s">
        <v>43</v>
      </c>
      <c r="E34" s="135" t="s">
        <v>64</v>
      </c>
      <c r="F34" s="85">
        <f>[2]QUANTIDADES!D34</f>
        <v>61.88</v>
      </c>
      <c r="G34" s="78">
        <v>33.42</v>
      </c>
      <c r="H34" s="79">
        <f t="shared" si="2"/>
        <v>2068.0296000000003</v>
      </c>
    </row>
    <row r="35" spans="1:8" s="4" customFormat="1" ht="27.75" customHeight="1">
      <c r="A35" s="10" t="s">
        <v>241</v>
      </c>
      <c r="B35" s="45" t="s">
        <v>81</v>
      </c>
      <c r="C35" s="45" t="s">
        <v>2</v>
      </c>
      <c r="D35" s="109" t="s">
        <v>107</v>
      </c>
      <c r="E35" s="135" t="s">
        <v>64</v>
      </c>
      <c r="F35" s="85">
        <f>[2]QUANTIDADES!D35</f>
        <v>61.88</v>
      </c>
      <c r="G35" s="78">
        <v>11.98</v>
      </c>
      <c r="H35" s="79">
        <f t="shared" si="2"/>
        <v>741.32240000000002</v>
      </c>
    </row>
    <row r="36" spans="1:8" s="4" customFormat="1">
      <c r="A36" s="10" t="s">
        <v>242</v>
      </c>
      <c r="B36" s="45" t="s">
        <v>82</v>
      </c>
      <c r="C36" s="45" t="s">
        <v>2</v>
      </c>
      <c r="D36" s="109" t="s">
        <v>28</v>
      </c>
      <c r="E36" s="135" t="s">
        <v>67</v>
      </c>
      <c r="F36" s="85">
        <f>[2]QUANTIDADES!D36</f>
        <v>32.826000000000008</v>
      </c>
      <c r="G36" s="78">
        <v>42.28</v>
      </c>
      <c r="H36" s="79">
        <f t="shared" si="2"/>
        <v>1387.8832800000005</v>
      </c>
    </row>
    <row r="37" spans="1:8" s="4" customFormat="1">
      <c r="A37" s="10" t="s">
        <v>243</v>
      </c>
      <c r="B37" s="45" t="s">
        <v>83</v>
      </c>
      <c r="C37" s="45" t="s">
        <v>2</v>
      </c>
      <c r="D37" s="109" t="s">
        <v>29</v>
      </c>
      <c r="E37" s="135" t="s">
        <v>67</v>
      </c>
      <c r="F37" s="85">
        <f>[2]QUANTIDADES!D37</f>
        <v>18.367570000000004</v>
      </c>
      <c r="G37" s="78">
        <v>22.53</v>
      </c>
      <c r="H37" s="79">
        <f t="shared" si="2"/>
        <v>413.82135210000013</v>
      </c>
    </row>
    <row r="38" spans="1:8" s="4" customFormat="1" ht="25.5">
      <c r="A38" s="10" t="s">
        <v>244</v>
      </c>
      <c r="B38" s="45" t="s">
        <v>84</v>
      </c>
      <c r="C38" s="45" t="s">
        <v>2</v>
      </c>
      <c r="D38" s="109" t="s">
        <v>112</v>
      </c>
      <c r="E38" s="135" t="s">
        <v>113</v>
      </c>
      <c r="F38" s="85">
        <f>[2]QUANTIDADES!D38</f>
        <v>404.08654000000007</v>
      </c>
      <c r="G38" s="78">
        <v>1.08</v>
      </c>
      <c r="H38" s="79">
        <f t="shared" si="2"/>
        <v>436.41346320000008</v>
      </c>
    </row>
    <row r="39" spans="1:8" s="4" customFormat="1">
      <c r="A39" s="10"/>
      <c r="B39" s="32"/>
      <c r="C39" s="45"/>
      <c r="D39" s="111" t="s">
        <v>62</v>
      </c>
      <c r="E39" s="137">
        <f>A27</f>
        <v>3</v>
      </c>
      <c r="F39" s="85"/>
      <c r="G39" s="78"/>
      <c r="H39" s="77">
        <f>SUM(H28:H38)</f>
        <v>35281.160895300003</v>
      </c>
    </row>
    <row r="40" spans="1:8" s="4" customFormat="1">
      <c r="A40" s="10"/>
      <c r="B40" s="32"/>
      <c r="C40" s="45"/>
      <c r="D40" s="109"/>
      <c r="E40" s="135" t="s">
        <v>65</v>
      </c>
      <c r="F40" s="85"/>
      <c r="G40" s="78"/>
      <c r="H40" s="79"/>
    </row>
    <row r="41" spans="1:8" s="7" customFormat="1">
      <c r="A41" s="1">
        <v>4</v>
      </c>
      <c r="B41" s="153"/>
      <c r="C41" s="46"/>
      <c r="D41" s="108" t="s">
        <v>30</v>
      </c>
      <c r="E41" s="137" t="s">
        <v>65</v>
      </c>
      <c r="F41" s="85"/>
      <c r="G41" s="84"/>
      <c r="H41" s="77"/>
    </row>
    <row r="42" spans="1:8" s="130" customFormat="1" ht="38.25">
      <c r="A42" s="32" t="s">
        <v>137</v>
      </c>
      <c r="B42" s="45" t="s">
        <v>116</v>
      </c>
      <c r="C42" s="45" t="s">
        <v>2</v>
      </c>
      <c r="D42" s="127" t="s">
        <v>117</v>
      </c>
      <c r="E42" s="138" t="s">
        <v>64</v>
      </c>
      <c r="F42" s="85">
        <f>[2]QUANTIDADES!D42</f>
        <v>28.800000000000004</v>
      </c>
      <c r="G42" s="128">
        <v>134.05000000000001</v>
      </c>
      <c r="H42" s="79">
        <f t="shared" ref="H42:H45" si="3">F42*G42</f>
        <v>3860.6400000000008</v>
      </c>
    </row>
    <row r="43" spans="1:8" s="4" customFormat="1">
      <c r="A43" s="32" t="s">
        <v>138</v>
      </c>
      <c r="B43" s="32">
        <v>1001040</v>
      </c>
      <c r="C43" s="45" t="s">
        <v>69</v>
      </c>
      <c r="D43" s="109" t="s">
        <v>105</v>
      </c>
      <c r="E43" s="135" t="s">
        <v>68</v>
      </c>
      <c r="F43" s="85">
        <f>[2]QUANTIDADES!D43</f>
        <v>199.68000000000004</v>
      </c>
      <c r="G43" s="78">
        <v>5.2</v>
      </c>
      <c r="H43" s="79">
        <f t="shared" si="3"/>
        <v>1038.3360000000002</v>
      </c>
    </row>
    <row r="44" spans="1:8" s="130" customFormat="1" ht="38.25">
      <c r="A44" s="32" t="s">
        <v>245</v>
      </c>
      <c r="B44" s="32">
        <v>92718</v>
      </c>
      <c r="C44" s="45" t="s">
        <v>2</v>
      </c>
      <c r="D44" s="127" t="s">
        <v>153</v>
      </c>
      <c r="E44" s="138" t="s">
        <v>67</v>
      </c>
      <c r="F44" s="85">
        <f>[2]QUANTIDADES!D44</f>
        <v>1.9200000000000004</v>
      </c>
      <c r="G44" s="128">
        <v>416.9</v>
      </c>
      <c r="H44" s="79">
        <f t="shared" si="3"/>
        <v>800.44800000000009</v>
      </c>
    </row>
    <row r="45" spans="1:8" s="130" customFormat="1" ht="25.5">
      <c r="A45" s="32" t="s">
        <v>246</v>
      </c>
      <c r="B45" s="45" t="s">
        <v>152</v>
      </c>
      <c r="C45" s="45" t="s">
        <v>2</v>
      </c>
      <c r="D45" s="127" t="s">
        <v>31</v>
      </c>
      <c r="E45" s="138" t="s">
        <v>67</v>
      </c>
      <c r="F45" s="85">
        <f>[2]QUANTIDADES!D45</f>
        <v>1.9200000000000004</v>
      </c>
      <c r="G45" s="128">
        <v>10.33</v>
      </c>
      <c r="H45" s="79">
        <f t="shared" si="3"/>
        <v>19.833600000000004</v>
      </c>
    </row>
    <row r="46" spans="1:8" s="4" customFormat="1">
      <c r="A46" s="10"/>
      <c r="B46" s="32"/>
      <c r="C46" s="45"/>
      <c r="D46" s="111" t="s">
        <v>62</v>
      </c>
      <c r="E46" s="137">
        <f>A41</f>
        <v>4</v>
      </c>
      <c r="F46" s="85"/>
      <c r="G46" s="78"/>
      <c r="H46" s="77">
        <f>SUM(H42:H45)</f>
        <v>5719.2576000000008</v>
      </c>
    </row>
    <row r="47" spans="1:8" s="4" customFormat="1">
      <c r="A47" s="10"/>
      <c r="B47" s="32"/>
      <c r="C47" s="45"/>
      <c r="D47" s="109"/>
      <c r="E47" s="135" t="s">
        <v>65</v>
      </c>
      <c r="F47" s="85"/>
      <c r="G47" s="78"/>
      <c r="H47" s="79"/>
    </row>
    <row r="48" spans="1:8" s="7" customFormat="1">
      <c r="A48" s="1">
        <v>5</v>
      </c>
      <c r="B48" s="153"/>
      <c r="C48" s="46"/>
      <c r="D48" s="108" t="s">
        <v>220</v>
      </c>
      <c r="E48" s="137" t="s">
        <v>65</v>
      </c>
      <c r="F48" s="85"/>
      <c r="G48" s="84"/>
      <c r="H48" s="77"/>
    </row>
    <row r="49" spans="1:8" s="4" customFormat="1">
      <c r="A49" s="10" t="s">
        <v>139</v>
      </c>
      <c r="B49" s="45" t="s">
        <v>85</v>
      </c>
      <c r="C49" s="45" t="s">
        <v>2</v>
      </c>
      <c r="D49" s="109" t="s">
        <v>114</v>
      </c>
      <c r="E49" s="135" t="s">
        <v>68</v>
      </c>
      <c r="F49" s="85">
        <f>[2]QUANTIDADES!D49</f>
        <v>1505</v>
      </c>
      <c r="G49" s="78">
        <v>7.17</v>
      </c>
      <c r="H49" s="79">
        <f t="shared" ref="H49:H50" si="4">F49*G49</f>
        <v>10790.85</v>
      </c>
    </row>
    <row r="50" spans="1:8" s="4" customFormat="1" ht="25.5">
      <c r="A50" s="10" t="s">
        <v>140</v>
      </c>
      <c r="B50" s="45" t="s">
        <v>86</v>
      </c>
      <c r="C50" s="45" t="s">
        <v>2</v>
      </c>
      <c r="D50" s="109" t="s">
        <v>44</v>
      </c>
      <c r="E50" s="135" t="s">
        <v>64</v>
      </c>
      <c r="F50" s="85">
        <f>[2]QUANTIDADES!D50</f>
        <v>125</v>
      </c>
      <c r="G50" s="78">
        <v>38.47</v>
      </c>
      <c r="H50" s="79">
        <f t="shared" si="4"/>
        <v>4808.75</v>
      </c>
    </row>
    <row r="51" spans="1:8" s="4" customFormat="1">
      <c r="A51" s="10"/>
      <c r="B51" s="32"/>
      <c r="C51" s="45"/>
      <c r="D51" s="111" t="s">
        <v>62</v>
      </c>
      <c r="E51" s="137">
        <f>A48</f>
        <v>5</v>
      </c>
      <c r="F51" s="85"/>
      <c r="G51" s="78"/>
      <c r="H51" s="77">
        <f>SUM(H49:H50)</f>
        <v>15599.6</v>
      </c>
    </row>
    <row r="52" spans="1:8" s="4" customFormat="1">
      <c r="A52" s="10"/>
      <c r="B52" s="32"/>
      <c r="C52" s="45"/>
      <c r="D52" s="109"/>
      <c r="E52" s="135" t="s">
        <v>65</v>
      </c>
      <c r="F52" s="85"/>
      <c r="G52" s="78"/>
      <c r="H52" s="79"/>
    </row>
    <row r="53" spans="1:8" s="7" customFormat="1">
      <c r="A53" s="1">
        <v>6</v>
      </c>
      <c r="B53" s="153"/>
      <c r="C53" s="46"/>
      <c r="D53" s="108" t="s">
        <v>32</v>
      </c>
      <c r="E53" s="137" t="s">
        <v>65</v>
      </c>
      <c r="F53" s="85"/>
      <c r="G53" s="84"/>
      <c r="H53" s="77"/>
    </row>
    <row r="54" spans="1:8" s="4" customFormat="1">
      <c r="A54" s="10" t="s">
        <v>141</v>
      </c>
      <c r="B54" s="45" t="s">
        <v>87</v>
      </c>
      <c r="C54" s="45" t="s">
        <v>2</v>
      </c>
      <c r="D54" s="109" t="s">
        <v>108</v>
      </c>
      <c r="E54" s="135" t="s">
        <v>68</v>
      </c>
      <c r="F54" s="85">
        <f>[2]QUANTIDADES!D54</f>
        <v>4895</v>
      </c>
      <c r="G54" s="78">
        <v>10.09</v>
      </c>
      <c r="H54" s="79">
        <f t="shared" ref="H54:H57" si="5">F54*G54</f>
        <v>49390.55</v>
      </c>
    </row>
    <row r="55" spans="1:8" s="4" customFormat="1" ht="25.5">
      <c r="A55" s="10" t="s">
        <v>247</v>
      </c>
      <c r="B55" s="45" t="s">
        <v>86</v>
      </c>
      <c r="C55" s="45" t="s">
        <v>2</v>
      </c>
      <c r="D55" s="109" t="s">
        <v>44</v>
      </c>
      <c r="E55" s="135" t="s">
        <v>64</v>
      </c>
      <c r="F55" s="85">
        <f>[2]QUANTIDADES!D55</f>
        <v>445</v>
      </c>
      <c r="G55" s="78">
        <v>38.47</v>
      </c>
      <c r="H55" s="79">
        <f t="shared" si="5"/>
        <v>17119.149999999998</v>
      </c>
    </row>
    <row r="56" spans="1:8" s="4" customFormat="1">
      <c r="A56" s="10" t="s">
        <v>248</v>
      </c>
      <c r="B56" s="45" t="s">
        <v>88</v>
      </c>
      <c r="C56" s="45" t="s">
        <v>2</v>
      </c>
      <c r="D56" s="109" t="s">
        <v>45</v>
      </c>
      <c r="E56" s="135" t="s">
        <v>66</v>
      </c>
      <c r="F56" s="85">
        <f>[2]QUANTIDADES!D56</f>
        <v>30.7</v>
      </c>
      <c r="G56" s="78">
        <v>33.22</v>
      </c>
      <c r="H56" s="79">
        <f t="shared" si="5"/>
        <v>1019.8539999999999</v>
      </c>
    </row>
    <row r="57" spans="1:8" s="4" customFormat="1" ht="25.5">
      <c r="A57" s="10" t="s">
        <v>249</v>
      </c>
      <c r="B57" s="45" t="s">
        <v>89</v>
      </c>
      <c r="C57" s="45" t="s">
        <v>2</v>
      </c>
      <c r="D57" s="109" t="s">
        <v>33</v>
      </c>
      <c r="E57" s="135" t="s">
        <v>66</v>
      </c>
      <c r="F57" s="85">
        <f>[2]QUANTIDADES!D57</f>
        <v>61.4</v>
      </c>
      <c r="G57" s="78">
        <v>56.11</v>
      </c>
      <c r="H57" s="79">
        <f t="shared" si="5"/>
        <v>3445.154</v>
      </c>
    </row>
    <row r="58" spans="1:8" s="4" customFormat="1">
      <c r="A58" s="10"/>
      <c r="B58" s="32"/>
      <c r="C58" s="45"/>
      <c r="D58" s="111" t="s">
        <v>62</v>
      </c>
      <c r="E58" s="137">
        <f>A53</f>
        <v>6</v>
      </c>
      <c r="F58" s="85"/>
      <c r="G58" s="78"/>
      <c r="H58" s="77">
        <f>SUM(H54:H57)</f>
        <v>70974.707999999999</v>
      </c>
    </row>
    <row r="59" spans="1:8" s="4" customFormat="1">
      <c r="A59" s="10"/>
      <c r="B59" s="32"/>
      <c r="C59" s="45"/>
      <c r="D59" s="109"/>
      <c r="E59" s="135" t="s">
        <v>65</v>
      </c>
      <c r="F59" s="85"/>
      <c r="G59" s="78"/>
      <c r="H59" s="79"/>
    </row>
    <row r="60" spans="1:8" s="7" customFormat="1">
      <c r="A60" s="1">
        <v>7</v>
      </c>
      <c r="B60" s="153"/>
      <c r="C60" s="46"/>
      <c r="D60" s="108" t="s">
        <v>34</v>
      </c>
      <c r="E60" s="137" t="s">
        <v>65</v>
      </c>
      <c r="F60" s="85"/>
      <c r="G60" s="84"/>
      <c r="H60" s="77"/>
    </row>
    <row r="61" spans="1:8" s="104" customFormat="1">
      <c r="A61" s="131" t="s">
        <v>192</v>
      </c>
      <c r="B61" s="100"/>
      <c r="C61" s="101"/>
      <c r="D61" s="110" t="s">
        <v>35</v>
      </c>
      <c r="E61" s="136"/>
      <c r="F61" s="85"/>
      <c r="G61" s="102"/>
      <c r="H61" s="103"/>
    </row>
    <row r="62" spans="1:8" s="4" customFormat="1" ht="51">
      <c r="A62" s="10" t="s">
        <v>250</v>
      </c>
      <c r="B62" s="45" t="s">
        <v>90</v>
      </c>
      <c r="C62" s="45" t="s">
        <v>2</v>
      </c>
      <c r="D62" s="109" t="s">
        <v>109</v>
      </c>
      <c r="E62" s="135" t="s">
        <v>66</v>
      </c>
      <c r="F62" s="85">
        <f>[2]QUANTIDADES!D62+55</f>
        <v>115</v>
      </c>
      <c r="G62" s="78">
        <v>43.3</v>
      </c>
      <c r="H62" s="79">
        <f t="shared" ref="H62:H63" si="6">F62*G62</f>
        <v>4979.5</v>
      </c>
    </row>
    <row r="63" spans="1:8" s="4" customFormat="1" ht="53.25" customHeight="1">
      <c r="A63" s="10" t="s">
        <v>251</v>
      </c>
      <c r="B63" s="45" t="s">
        <v>91</v>
      </c>
      <c r="C63" s="45" t="s">
        <v>2</v>
      </c>
      <c r="D63" s="109" t="s">
        <v>110</v>
      </c>
      <c r="E63" s="135" t="s">
        <v>99</v>
      </c>
      <c r="F63" s="85">
        <f>[2]QUANTIDADES!D63</f>
        <v>12</v>
      </c>
      <c r="G63" s="78">
        <v>144.33000000000001</v>
      </c>
      <c r="H63" s="79">
        <f t="shared" si="6"/>
        <v>1731.96</v>
      </c>
    </row>
    <row r="64" spans="1:8" s="4" customFormat="1">
      <c r="A64" s="10"/>
      <c r="B64" s="32"/>
      <c r="C64" s="45"/>
      <c r="D64" s="111" t="s">
        <v>62</v>
      </c>
      <c r="E64" s="137">
        <f>A60</f>
        <v>7</v>
      </c>
      <c r="F64" s="85"/>
      <c r="G64" s="78"/>
      <c r="H64" s="77">
        <f>SUM(H62:H63)</f>
        <v>6711.46</v>
      </c>
    </row>
    <row r="65" spans="1:8" s="4" customFormat="1">
      <c r="A65" s="10"/>
      <c r="B65" s="32"/>
      <c r="C65" s="45"/>
      <c r="D65" s="109"/>
      <c r="E65" s="135" t="s">
        <v>65</v>
      </c>
      <c r="F65" s="85"/>
      <c r="G65" s="78"/>
      <c r="H65" s="79"/>
    </row>
    <row r="66" spans="1:8" s="7" customFormat="1">
      <c r="A66" s="1">
        <v>8</v>
      </c>
      <c r="B66" s="153"/>
      <c r="C66" s="46"/>
      <c r="D66" s="108" t="s">
        <v>36</v>
      </c>
      <c r="E66" s="137" t="s">
        <v>65</v>
      </c>
      <c r="F66" s="85"/>
      <c r="G66" s="84"/>
      <c r="H66" s="77"/>
    </row>
    <row r="67" spans="1:8" s="126" customFormat="1">
      <c r="A67" s="32" t="s">
        <v>142</v>
      </c>
      <c r="B67" s="156">
        <v>20829</v>
      </c>
      <c r="C67" s="45" t="s">
        <v>190</v>
      </c>
      <c r="D67" s="127" t="s">
        <v>191</v>
      </c>
      <c r="E67" s="138" t="s">
        <v>154</v>
      </c>
      <c r="F67" s="85">
        <f>[2]QUANTIDADES!D67</f>
        <v>1</v>
      </c>
      <c r="G67" s="128">
        <v>4102</v>
      </c>
      <c r="H67" s="79">
        <f t="shared" ref="H67:H94" si="7">F67*G67</f>
        <v>4102</v>
      </c>
    </row>
    <row r="68" spans="1:8" s="126" customFormat="1">
      <c r="A68" s="32" t="s">
        <v>143</v>
      </c>
      <c r="B68" s="32" t="s">
        <v>155</v>
      </c>
      <c r="C68" s="45" t="s">
        <v>69</v>
      </c>
      <c r="D68" s="127" t="s">
        <v>156</v>
      </c>
      <c r="E68" s="138" t="s">
        <v>154</v>
      </c>
      <c r="F68" s="85">
        <f>[2]QUANTIDADES!D68</f>
        <v>1</v>
      </c>
      <c r="G68" s="128">
        <v>27.6</v>
      </c>
      <c r="H68" s="79">
        <f t="shared" si="7"/>
        <v>27.6</v>
      </c>
    </row>
    <row r="69" spans="1:8" s="126" customFormat="1">
      <c r="A69" s="32" t="s">
        <v>144</v>
      </c>
      <c r="B69" s="32" t="s">
        <v>157</v>
      </c>
      <c r="C69" s="45" t="s">
        <v>69</v>
      </c>
      <c r="D69" s="127" t="s">
        <v>158</v>
      </c>
      <c r="E69" s="138" t="s">
        <v>154</v>
      </c>
      <c r="F69" s="85">
        <f>[2]QUANTIDADES!D69</f>
        <v>1</v>
      </c>
      <c r="G69" s="128">
        <v>51.95</v>
      </c>
      <c r="H69" s="79">
        <f t="shared" si="7"/>
        <v>51.95</v>
      </c>
    </row>
    <row r="70" spans="1:8" s="130" customFormat="1">
      <c r="A70" s="32" t="s">
        <v>145</v>
      </c>
      <c r="B70" s="45" t="s">
        <v>210</v>
      </c>
      <c r="C70" s="45" t="s">
        <v>69</v>
      </c>
      <c r="D70" s="127" t="s">
        <v>224</v>
      </c>
      <c r="E70" s="138" t="s">
        <v>66</v>
      </c>
      <c r="F70" s="85">
        <v>600</v>
      </c>
      <c r="G70" s="128">
        <v>2.09</v>
      </c>
      <c r="H70" s="129">
        <f t="shared" si="7"/>
        <v>1254</v>
      </c>
    </row>
    <row r="71" spans="1:8" s="130" customFormat="1">
      <c r="A71" s="32" t="s">
        <v>146</v>
      </c>
      <c r="B71" s="45" t="s">
        <v>211</v>
      </c>
      <c r="C71" s="45" t="s">
        <v>69</v>
      </c>
      <c r="D71" s="127" t="s">
        <v>225</v>
      </c>
      <c r="E71" s="138" t="s">
        <v>66</v>
      </c>
      <c r="F71" s="85">
        <v>1200</v>
      </c>
      <c r="G71" s="128">
        <v>2.72</v>
      </c>
      <c r="H71" s="129">
        <f t="shared" si="7"/>
        <v>3264.0000000000005</v>
      </c>
    </row>
    <row r="72" spans="1:8" s="130" customFormat="1">
      <c r="A72" s="32" t="s">
        <v>147</v>
      </c>
      <c r="B72" s="45" t="s">
        <v>212</v>
      </c>
      <c r="C72" s="45" t="s">
        <v>69</v>
      </c>
      <c r="D72" s="127" t="s">
        <v>226</v>
      </c>
      <c r="E72" s="138" t="s">
        <v>66</v>
      </c>
      <c r="F72" s="85">
        <v>450</v>
      </c>
      <c r="G72" s="128">
        <v>3.72</v>
      </c>
      <c r="H72" s="129">
        <f t="shared" si="7"/>
        <v>1674</v>
      </c>
    </row>
    <row r="73" spans="1:8" s="130" customFormat="1">
      <c r="A73" s="32" t="s">
        <v>148</v>
      </c>
      <c r="B73" s="45" t="s">
        <v>213</v>
      </c>
      <c r="C73" s="45" t="s">
        <v>69</v>
      </c>
      <c r="D73" s="127" t="s">
        <v>227</v>
      </c>
      <c r="E73" s="138" t="s">
        <v>66</v>
      </c>
      <c r="F73" s="85">
        <v>600</v>
      </c>
      <c r="G73" s="128">
        <v>4.6100000000000003</v>
      </c>
      <c r="H73" s="129">
        <f t="shared" si="7"/>
        <v>2766</v>
      </c>
    </row>
    <row r="74" spans="1:8" s="130" customFormat="1">
      <c r="A74" s="32" t="s">
        <v>149</v>
      </c>
      <c r="B74" s="45" t="s">
        <v>214</v>
      </c>
      <c r="C74" s="45" t="s">
        <v>69</v>
      </c>
      <c r="D74" s="127" t="s">
        <v>228</v>
      </c>
      <c r="E74" s="138" t="s">
        <v>66</v>
      </c>
      <c r="F74" s="85">
        <v>120</v>
      </c>
      <c r="G74" s="128">
        <v>6.17</v>
      </c>
      <c r="H74" s="129">
        <f t="shared" si="7"/>
        <v>740.4</v>
      </c>
    </row>
    <row r="75" spans="1:8" s="130" customFormat="1" ht="14.25" customHeight="1">
      <c r="A75" s="32" t="s">
        <v>252</v>
      </c>
      <c r="B75" s="45" t="s">
        <v>215</v>
      </c>
      <c r="C75" s="45" t="s">
        <v>69</v>
      </c>
      <c r="D75" s="127" t="s">
        <v>229</v>
      </c>
      <c r="E75" s="138" t="s">
        <v>66</v>
      </c>
      <c r="F75" s="85">
        <v>50</v>
      </c>
      <c r="G75" s="128">
        <v>16.3</v>
      </c>
      <c r="H75" s="129">
        <f>F75*G75</f>
        <v>815</v>
      </c>
    </row>
    <row r="76" spans="1:8" s="126" customFormat="1">
      <c r="A76" s="32" t="s">
        <v>253</v>
      </c>
      <c r="B76" s="32" t="s">
        <v>159</v>
      </c>
      <c r="C76" s="45" t="s">
        <v>69</v>
      </c>
      <c r="D76" s="127" t="s">
        <v>160</v>
      </c>
      <c r="E76" s="138" t="s">
        <v>154</v>
      </c>
      <c r="F76" s="85">
        <f>[2]QUANTIDADES!D77</f>
        <v>4</v>
      </c>
      <c r="G76" s="128">
        <v>18.22</v>
      </c>
      <c r="H76" s="79">
        <f t="shared" si="7"/>
        <v>72.88</v>
      </c>
    </row>
    <row r="77" spans="1:8" s="126" customFormat="1">
      <c r="A77" s="32" t="s">
        <v>254</v>
      </c>
      <c r="B77" s="32" t="s">
        <v>161</v>
      </c>
      <c r="C77" s="45" t="s">
        <v>69</v>
      </c>
      <c r="D77" s="127" t="s">
        <v>162</v>
      </c>
      <c r="E77" s="138" t="s">
        <v>154</v>
      </c>
      <c r="F77" s="85">
        <f>[2]QUANTIDADES!D78</f>
        <v>4</v>
      </c>
      <c r="G77" s="128">
        <v>88.48</v>
      </c>
      <c r="H77" s="79">
        <f t="shared" si="7"/>
        <v>353.92</v>
      </c>
    </row>
    <row r="78" spans="1:8" s="126" customFormat="1" ht="15" customHeight="1">
      <c r="A78" s="32" t="s">
        <v>255</v>
      </c>
      <c r="B78" s="32" t="s">
        <v>163</v>
      </c>
      <c r="C78" s="45" t="s">
        <v>69</v>
      </c>
      <c r="D78" s="127" t="s">
        <v>164</v>
      </c>
      <c r="E78" s="138" t="s">
        <v>154</v>
      </c>
      <c r="F78" s="85">
        <f>[2]QUANTIDADES!D79</f>
        <v>2</v>
      </c>
      <c r="G78" s="128">
        <v>122.97</v>
      </c>
      <c r="H78" s="79">
        <f t="shared" si="7"/>
        <v>245.94</v>
      </c>
    </row>
    <row r="79" spans="1:8" s="126" customFormat="1" ht="25.5">
      <c r="A79" s="32" t="s">
        <v>256</v>
      </c>
      <c r="B79" s="32" t="s">
        <v>165</v>
      </c>
      <c r="C79" s="45" t="s">
        <v>69</v>
      </c>
      <c r="D79" s="127" t="s">
        <v>166</v>
      </c>
      <c r="E79" s="138" t="s">
        <v>154</v>
      </c>
      <c r="F79" s="85">
        <f>[2]QUANTIDADES!D80</f>
        <v>1</v>
      </c>
      <c r="G79" s="128">
        <v>544.6</v>
      </c>
      <c r="H79" s="79">
        <f t="shared" si="7"/>
        <v>544.6</v>
      </c>
    </row>
    <row r="80" spans="1:8" s="126" customFormat="1" ht="25.5">
      <c r="A80" s="32" t="s">
        <v>257</v>
      </c>
      <c r="B80" s="32" t="s">
        <v>167</v>
      </c>
      <c r="C80" s="45" t="s">
        <v>69</v>
      </c>
      <c r="D80" s="127" t="s">
        <v>168</v>
      </c>
      <c r="E80" s="138" t="s">
        <v>66</v>
      </c>
      <c r="F80" s="85">
        <f>[2]QUANTIDADES!D81+25</f>
        <v>35</v>
      </c>
      <c r="G80" s="128">
        <v>7.94</v>
      </c>
      <c r="H80" s="79">
        <f t="shared" si="7"/>
        <v>277.90000000000003</v>
      </c>
    </row>
    <row r="81" spans="1:8" s="126" customFormat="1">
      <c r="A81" s="32" t="s">
        <v>258</v>
      </c>
      <c r="B81" s="45" t="s">
        <v>193</v>
      </c>
      <c r="C81" s="45" t="s">
        <v>69</v>
      </c>
      <c r="D81" s="127" t="s">
        <v>203</v>
      </c>
      <c r="E81" s="138" t="s">
        <v>66</v>
      </c>
      <c r="F81" s="85">
        <f>[2]QUANTIDADES!D82</f>
        <v>54</v>
      </c>
      <c r="G81" s="128">
        <v>24.06</v>
      </c>
      <c r="H81" s="79">
        <f t="shared" si="7"/>
        <v>1299.24</v>
      </c>
    </row>
    <row r="82" spans="1:8" s="126" customFormat="1">
      <c r="A82" s="32" t="s">
        <v>259</v>
      </c>
      <c r="B82" s="45" t="s">
        <v>194</v>
      </c>
      <c r="C82" s="45" t="s">
        <v>69</v>
      </c>
      <c r="D82" s="127" t="s">
        <v>204</v>
      </c>
      <c r="E82" s="138" t="s">
        <v>66</v>
      </c>
      <c r="F82" s="85">
        <f>[2]QUANTIDADES!D83</f>
        <v>20</v>
      </c>
      <c r="G82" s="128">
        <v>38.549999999999997</v>
      </c>
      <c r="H82" s="79">
        <f t="shared" si="7"/>
        <v>771</v>
      </c>
    </row>
    <row r="83" spans="1:8" s="126" customFormat="1">
      <c r="A83" s="32" t="s">
        <v>260</v>
      </c>
      <c r="B83" s="45" t="s">
        <v>195</v>
      </c>
      <c r="C83" s="45" t="s">
        <v>69</v>
      </c>
      <c r="D83" s="127" t="s">
        <v>205</v>
      </c>
      <c r="E83" s="138" t="s">
        <v>66</v>
      </c>
      <c r="F83" s="85">
        <f>[2]QUANTIDADES!D84</f>
        <v>130</v>
      </c>
      <c r="G83" s="128">
        <v>78.94</v>
      </c>
      <c r="H83" s="79">
        <f t="shared" si="7"/>
        <v>10262.199999999999</v>
      </c>
    </row>
    <row r="84" spans="1:8" s="126" customFormat="1">
      <c r="A84" s="32" t="s">
        <v>261</v>
      </c>
      <c r="B84" s="45" t="s">
        <v>196</v>
      </c>
      <c r="C84" s="45" t="s">
        <v>69</v>
      </c>
      <c r="D84" s="127" t="s">
        <v>206</v>
      </c>
      <c r="E84" s="138" t="s">
        <v>66</v>
      </c>
      <c r="F84" s="85">
        <f>[2]QUANTIDADES!D85</f>
        <v>130</v>
      </c>
      <c r="G84" s="128">
        <v>37.01</v>
      </c>
      <c r="H84" s="79">
        <f t="shared" si="7"/>
        <v>4811.3</v>
      </c>
    </row>
    <row r="85" spans="1:8" s="126" customFormat="1">
      <c r="A85" s="32" t="s">
        <v>262</v>
      </c>
      <c r="B85" s="45" t="s">
        <v>197</v>
      </c>
      <c r="C85" s="45" t="s">
        <v>69</v>
      </c>
      <c r="D85" s="127" t="s">
        <v>207</v>
      </c>
      <c r="E85" s="138" t="s">
        <v>99</v>
      </c>
      <c r="F85" s="85">
        <f>[2]QUANTIDADES!D86</f>
        <v>65</v>
      </c>
      <c r="G85" s="128">
        <v>13.67</v>
      </c>
      <c r="H85" s="79">
        <f t="shared" si="7"/>
        <v>888.55</v>
      </c>
    </row>
    <row r="86" spans="1:8" s="126" customFormat="1">
      <c r="A86" s="32" t="s">
        <v>263</v>
      </c>
      <c r="B86" s="45" t="s">
        <v>198</v>
      </c>
      <c r="C86" s="45" t="s">
        <v>69</v>
      </c>
      <c r="D86" s="127" t="s">
        <v>208</v>
      </c>
      <c r="E86" s="138" t="s">
        <v>170</v>
      </c>
      <c r="F86" s="85">
        <f>[2]QUANTIDADES!D87</f>
        <v>10</v>
      </c>
      <c r="G86" s="128">
        <v>31.6</v>
      </c>
      <c r="H86" s="79">
        <f t="shared" si="7"/>
        <v>316</v>
      </c>
    </row>
    <row r="87" spans="1:8" s="126" customFormat="1">
      <c r="A87" s="32" t="s">
        <v>264</v>
      </c>
      <c r="B87" s="45" t="s">
        <v>199</v>
      </c>
      <c r="C87" s="45" t="s">
        <v>69</v>
      </c>
      <c r="D87" s="127" t="s">
        <v>171</v>
      </c>
      <c r="E87" s="138" t="s">
        <v>170</v>
      </c>
      <c r="F87" s="85">
        <f>[2]QUANTIDADES!D88</f>
        <v>2</v>
      </c>
      <c r="G87" s="128">
        <v>15.47</v>
      </c>
      <c r="H87" s="79">
        <f t="shared" si="7"/>
        <v>30.94</v>
      </c>
    </row>
    <row r="88" spans="1:8" s="126" customFormat="1">
      <c r="A88" s="32" t="s">
        <v>265</v>
      </c>
      <c r="B88" s="45" t="s">
        <v>200</v>
      </c>
      <c r="C88" s="45" t="s">
        <v>69</v>
      </c>
      <c r="D88" s="127" t="s">
        <v>169</v>
      </c>
      <c r="E88" s="138" t="s">
        <v>170</v>
      </c>
      <c r="F88" s="85">
        <f>[2]QUANTIDADES!D89</f>
        <v>2</v>
      </c>
      <c r="G88" s="128">
        <v>15.43</v>
      </c>
      <c r="H88" s="79">
        <f t="shared" si="7"/>
        <v>30.86</v>
      </c>
    </row>
    <row r="89" spans="1:8" s="126" customFormat="1">
      <c r="A89" s="32" t="s">
        <v>266</v>
      </c>
      <c r="B89" s="45" t="s">
        <v>201</v>
      </c>
      <c r="C89" s="45" t="s">
        <v>69</v>
      </c>
      <c r="D89" s="127" t="s">
        <v>209</v>
      </c>
      <c r="E89" s="138" t="s">
        <v>170</v>
      </c>
      <c r="F89" s="85">
        <f>[2]QUANTIDADES!D90</f>
        <v>5</v>
      </c>
      <c r="G89" s="128">
        <v>16.47</v>
      </c>
      <c r="H89" s="79">
        <f t="shared" si="7"/>
        <v>82.35</v>
      </c>
    </row>
    <row r="90" spans="1:8" s="126" customFormat="1">
      <c r="A90" s="32" t="s">
        <v>267</v>
      </c>
      <c r="B90" s="45" t="s">
        <v>202</v>
      </c>
      <c r="C90" s="45" t="s">
        <v>69</v>
      </c>
      <c r="D90" s="127" t="s">
        <v>176</v>
      </c>
      <c r="E90" s="138" t="s">
        <v>170</v>
      </c>
      <c r="F90" s="85">
        <f>[2]QUANTIDADES!D91</f>
        <v>5</v>
      </c>
      <c r="G90" s="128">
        <v>20.059999999999999</v>
      </c>
      <c r="H90" s="79">
        <f t="shared" si="7"/>
        <v>100.3</v>
      </c>
    </row>
    <row r="91" spans="1:8" s="126" customFormat="1" ht="25.5">
      <c r="A91" s="32" t="s">
        <v>268</v>
      </c>
      <c r="B91" s="32" t="s">
        <v>172</v>
      </c>
      <c r="C91" s="45" t="s">
        <v>69</v>
      </c>
      <c r="D91" s="127" t="s">
        <v>173</v>
      </c>
      <c r="E91" s="138" t="s">
        <v>154</v>
      </c>
      <c r="F91" s="85">
        <f>[2]QUANTIDADES!D92</f>
        <v>14</v>
      </c>
      <c r="G91" s="128">
        <v>332.25</v>
      </c>
      <c r="H91" s="79">
        <f t="shared" si="7"/>
        <v>4651.5</v>
      </c>
    </row>
    <row r="92" spans="1:8" s="126" customFormat="1" ht="15" customHeight="1">
      <c r="A92" s="32" t="s">
        <v>269</v>
      </c>
      <c r="B92" s="32" t="s">
        <v>222</v>
      </c>
      <c r="C92" s="45" t="s">
        <v>2</v>
      </c>
      <c r="D92" s="127" t="s">
        <v>221</v>
      </c>
      <c r="E92" s="138" t="s">
        <v>154</v>
      </c>
      <c r="F92" s="85">
        <f>[2]QUANTIDADES!D93</f>
        <v>14</v>
      </c>
      <c r="G92" s="128">
        <v>33.83</v>
      </c>
      <c r="H92" s="79">
        <f t="shared" si="7"/>
        <v>473.62</v>
      </c>
    </row>
    <row r="93" spans="1:8" s="126" customFormat="1" ht="15" customHeight="1">
      <c r="A93" s="32" t="s">
        <v>270</v>
      </c>
      <c r="B93" s="32">
        <v>83481</v>
      </c>
      <c r="C93" s="45" t="s">
        <v>2</v>
      </c>
      <c r="D93" s="127" t="s">
        <v>223</v>
      </c>
      <c r="E93" s="138" t="s">
        <v>154</v>
      </c>
      <c r="F93" s="85">
        <f>[2]QUANTIDADES!D94</f>
        <v>14</v>
      </c>
      <c r="G93" s="128">
        <v>91.64</v>
      </c>
      <c r="H93" s="79">
        <f t="shared" si="7"/>
        <v>1282.96</v>
      </c>
    </row>
    <row r="94" spans="1:8" s="130" customFormat="1" ht="38.25">
      <c r="A94" s="32" t="s">
        <v>271</v>
      </c>
      <c r="B94" s="32" t="s">
        <v>174</v>
      </c>
      <c r="C94" s="45" t="s">
        <v>2</v>
      </c>
      <c r="D94" s="127" t="s">
        <v>175</v>
      </c>
      <c r="E94" s="138" t="s">
        <v>154</v>
      </c>
      <c r="F94" s="85">
        <f>[2]QUANTIDADES!D95</f>
        <v>1</v>
      </c>
      <c r="G94" s="128">
        <v>817.74</v>
      </c>
      <c r="H94" s="129">
        <f t="shared" si="7"/>
        <v>817.74</v>
      </c>
    </row>
    <row r="95" spans="1:8" s="161" customFormat="1">
      <c r="A95" s="100" t="s">
        <v>272</v>
      </c>
      <c r="B95" s="100"/>
      <c r="C95" s="101"/>
      <c r="D95" s="157" t="s">
        <v>177</v>
      </c>
      <c r="E95" s="158"/>
      <c r="F95" s="85"/>
      <c r="G95" s="159"/>
      <c r="H95" s="160"/>
    </row>
    <row r="96" spans="1:8" s="130" customFormat="1">
      <c r="A96" s="32" t="s">
        <v>273</v>
      </c>
      <c r="B96" s="32">
        <v>72251</v>
      </c>
      <c r="C96" s="45" t="s">
        <v>2</v>
      </c>
      <c r="D96" s="127" t="s">
        <v>178</v>
      </c>
      <c r="E96" s="138" t="s">
        <v>66</v>
      </c>
      <c r="F96" s="85">
        <v>125</v>
      </c>
      <c r="G96" s="128">
        <v>11.54</v>
      </c>
      <c r="H96" s="129">
        <f t="shared" ref="H96:H102" si="8">F96*G96</f>
        <v>1442.5</v>
      </c>
    </row>
    <row r="97" spans="1:8" s="130" customFormat="1">
      <c r="A97" s="32" t="s">
        <v>274</v>
      </c>
      <c r="B97" s="32">
        <v>72254</v>
      </c>
      <c r="C97" s="45" t="s">
        <v>2</v>
      </c>
      <c r="D97" s="127" t="s">
        <v>179</v>
      </c>
      <c r="E97" s="138" t="s">
        <v>66</v>
      </c>
      <c r="F97" s="85">
        <f>[2]QUANTIDADES!D98</f>
        <v>100</v>
      </c>
      <c r="G97" s="128">
        <v>31.28</v>
      </c>
      <c r="H97" s="129">
        <f t="shared" si="8"/>
        <v>3128</v>
      </c>
    </row>
    <row r="98" spans="1:8" s="130" customFormat="1">
      <c r="A98" s="32" t="s">
        <v>275</v>
      </c>
      <c r="B98" s="32" t="s">
        <v>180</v>
      </c>
      <c r="C98" s="45" t="s">
        <v>69</v>
      </c>
      <c r="D98" s="127" t="s">
        <v>181</v>
      </c>
      <c r="E98" s="138" t="s">
        <v>154</v>
      </c>
      <c r="F98" s="85">
        <f>[2]QUANTIDADES!D99</f>
        <v>8</v>
      </c>
      <c r="G98" s="128">
        <v>68.48</v>
      </c>
      <c r="H98" s="129">
        <f t="shared" si="8"/>
        <v>547.84</v>
      </c>
    </row>
    <row r="99" spans="1:8" s="130" customFormat="1" ht="15" customHeight="1">
      <c r="A99" s="32" t="s">
        <v>276</v>
      </c>
      <c r="B99" s="32" t="s">
        <v>182</v>
      </c>
      <c r="C99" s="45" t="s">
        <v>69</v>
      </c>
      <c r="D99" s="127" t="s">
        <v>183</v>
      </c>
      <c r="E99" s="138" t="s">
        <v>154</v>
      </c>
      <c r="F99" s="85">
        <f>[2]QUANTIDADES!D100</f>
        <v>8</v>
      </c>
      <c r="G99" s="128">
        <v>50.63</v>
      </c>
      <c r="H99" s="129">
        <f t="shared" si="8"/>
        <v>405.04</v>
      </c>
    </row>
    <row r="100" spans="1:8" s="126" customFormat="1" ht="25.5">
      <c r="A100" s="32" t="s">
        <v>277</v>
      </c>
      <c r="B100" s="32" t="s">
        <v>184</v>
      </c>
      <c r="C100" s="45" t="s">
        <v>69</v>
      </c>
      <c r="D100" s="127" t="s">
        <v>185</v>
      </c>
      <c r="E100" s="138" t="s">
        <v>154</v>
      </c>
      <c r="F100" s="85">
        <f>[2]QUANTIDADES!D101</f>
        <v>30</v>
      </c>
      <c r="G100" s="128">
        <v>24.02</v>
      </c>
      <c r="H100" s="79">
        <f t="shared" si="8"/>
        <v>720.6</v>
      </c>
    </row>
    <row r="101" spans="1:8" s="126" customFormat="1">
      <c r="A101" s="32" t="s">
        <v>278</v>
      </c>
      <c r="B101" s="32" t="s">
        <v>186</v>
      </c>
      <c r="C101" s="45" t="s">
        <v>69</v>
      </c>
      <c r="D101" s="127" t="s">
        <v>187</v>
      </c>
      <c r="E101" s="138" t="s">
        <v>154</v>
      </c>
      <c r="F101" s="85">
        <f>[2]QUANTIDADES!D102</f>
        <v>8</v>
      </c>
      <c r="G101" s="128">
        <v>23.22</v>
      </c>
      <c r="H101" s="79">
        <f t="shared" si="8"/>
        <v>185.76</v>
      </c>
    </row>
    <row r="102" spans="1:8" s="126" customFormat="1" ht="25.5">
      <c r="A102" s="32" t="s">
        <v>279</v>
      </c>
      <c r="B102" s="32" t="s">
        <v>188</v>
      </c>
      <c r="C102" s="45" t="s">
        <v>69</v>
      </c>
      <c r="D102" s="127" t="s">
        <v>189</v>
      </c>
      <c r="E102" s="138" t="s">
        <v>154</v>
      </c>
      <c r="F102" s="85">
        <f>[2]QUANTIDADES!D103</f>
        <v>8</v>
      </c>
      <c r="G102" s="128">
        <v>29.17</v>
      </c>
      <c r="H102" s="79">
        <f t="shared" si="8"/>
        <v>233.36</v>
      </c>
    </row>
    <row r="103" spans="1:8" s="4" customFormat="1">
      <c r="A103" s="10"/>
      <c r="B103" s="32"/>
      <c r="C103" s="45"/>
      <c r="D103" s="111" t="s">
        <v>62</v>
      </c>
      <c r="E103" s="137">
        <f>A66</f>
        <v>8</v>
      </c>
      <c r="F103" s="85"/>
      <c r="G103" s="78"/>
      <c r="H103" s="77">
        <f>SUM(H67:H102)</f>
        <v>48671.850000000006</v>
      </c>
    </row>
    <row r="104" spans="1:8" s="4" customFormat="1">
      <c r="A104" s="10"/>
      <c r="B104" s="32"/>
      <c r="C104" s="45"/>
      <c r="D104" s="109"/>
      <c r="E104" s="135" t="s">
        <v>65</v>
      </c>
      <c r="F104" s="85"/>
      <c r="G104" s="78"/>
      <c r="H104" s="79"/>
    </row>
    <row r="105" spans="1:8" s="7" customFormat="1">
      <c r="A105" s="1">
        <v>9</v>
      </c>
      <c r="B105" s="153"/>
      <c r="C105" s="46"/>
      <c r="D105" s="108" t="s">
        <v>37</v>
      </c>
      <c r="E105" s="137" t="s">
        <v>65</v>
      </c>
      <c r="F105" s="85"/>
      <c r="G105" s="84"/>
      <c r="H105" s="77"/>
    </row>
    <row r="106" spans="1:8" s="4" customFormat="1" ht="42.75" customHeight="1">
      <c r="A106" s="10" t="s">
        <v>150</v>
      </c>
      <c r="B106" s="45" t="s">
        <v>92</v>
      </c>
      <c r="C106" s="45" t="s">
        <v>2</v>
      </c>
      <c r="D106" s="109" t="s">
        <v>111</v>
      </c>
      <c r="E106" s="135" t="s">
        <v>67</v>
      </c>
      <c r="F106" s="85">
        <f>[2]QUANTIDADES!D107</f>
        <v>51.52000000000001</v>
      </c>
      <c r="G106" s="78">
        <v>167.94</v>
      </c>
      <c r="H106" s="79">
        <f>F106*G106</f>
        <v>8652.2688000000016</v>
      </c>
    </row>
    <row r="107" spans="1:8" s="4" customFormat="1" ht="25.5">
      <c r="A107" s="10" t="s">
        <v>280</v>
      </c>
      <c r="B107" s="45" t="s">
        <v>93</v>
      </c>
      <c r="C107" s="45" t="s">
        <v>2</v>
      </c>
      <c r="D107" s="109" t="s">
        <v>46</v>
      </c>
      <c r="E107" s="135" t="s">
        <v>64</v>
      </c>
      <c r="F107" s="85">
        <f>[2]QUANTIDADES!D108</f>
        <v>515.20000000000005</v>
      </c>
      <c r="G107" s="78">
        <v>0.53</v>
      </c>
      <c r="H107" s="79">
        <f t="shared" ref="H107:H113" si="9">F107*G107</f>
        <v>273.05600000000004</v>
      </c>
    </row>
    <row r="108" spans="1:8" s="4" customFormat="1" ht="25.5">
      <c r="A108" s="10" t="s">
        <v>281</v>
      </c>
      <c r="B108" s="45" t="s">
        <v>78</v>
      </c>
      <c r="C108" s="45" t="s">
        <v>2</v>
      </c>
      <c r="D108" s="109" t="s">
        <v>104</v>
      </c>
      <c r="E108" s="135" t="s">
        <v>64</v>
      </c>
      <c r="F108" s="85">
        <f>[2]QUANTIDADES!D109</f>
        <v>10.608000000000001</v>
      </c>
      <c r="G108" s="78">
        <v>79.319999999999993</v>
      </c>
      <c r="H108" s="79">
        <f t="shared" si="9"/>
        <v>841.42655999999999</v>
      </c>
    </row>
    <row r="109" spans="1:8" s="4" customFormat="1" ht="27" customHeight="1">
      <c r="A109" s="10" t="s">
        <v>282</v>
      </c>
      <c r="B109" s="45" t="s">
        <v>94</v>
      </c>
      <c r="C109" s="45" t="s">
        <v>2</v>
      </c>
      <c r="D109" s="109" t="s">
        <v>101</v>
      </c>
      <c r="E109" s="135" t="s">
        <v>64</v>
      </c>
      <c r="F109" s="85">
        <f>[2]QUANTIDADES!D110</f>
        <v>515.20000000000005</v>
      </c>
      <c r="G109" s="78">
        <v>5.22</v>
      </c>
      <c r="H109" s="79">
        <f t="shared" si="9"/>
        <v>2689.3440000000001</v>
      </c>
    </row>
    <row r="110" spans="1:8" s="4" customFormat="1" ht="25.5">
      <c r="A110" s="10" t="s">
        <v>283</v>
      </c>
      <c r="B110" s="45" t="s">
        <v>95</v>
      </c>
      <c r="C110" s="45" t="s">
        <v>2</v>
      </c>
      <c r="D110" s="109" t="s">
        <v>47</v>
      </c>
      <c r="E110" s="135" t="s">
        <v>68</v>
      </c>
      <c r="F110" s="85">
        <f>[2]QUANTIDADES!D111</f>
        <v>1133.4400000000003</v>
      </c>
      <c r="G110" s="78">
        <v>6.33</v>
      </c>
      <c r="H110" s="79">
        <f t="shared" si="9"/>
        <v>7174.6752000000015</v>
      </c>
    </row>
    <row r="111" spans="1:8" s="4" customFormat="1" ht="25.5">
      <c r="A111" s="10" t="s">
        <v>284</v>
      </c>
      <c r="B111" s="45">
        <v>97094</v>
      </c>
      <c r="C111" s="45" t="s">
        <v>2</v>
      </c>
      <c r="D111" s="109" t="s">
        <v>115</v>
      </c>
      <c r="E111" s="135" t="s">
        <v>67</v>
      </c>
      <c r="F111" s="85">
        <f>[2]QUANTIDADES!D112</f>
        <v>61.824000000000005</v>
      </c>
      <c r="G111" s="78">
        <v>329.39</v>
      </c>
      <c r="H111" s="79">
        <f t="shared" si="9"/>
        <v>20364.20736</v>
      </c>
    </row>
    <row r="112" spans="1:8" s="4" customFormat="1">
      <c r="A112" s="10" t="s">
        <v>285</v>
      </c>
      <c r="B112" s="45" t="s">
        <v>96</v>
      </c>
      <c r="C112" s="45" t="s">
        <v>2</v>
      </c>
      <c r="D112" s="109" t="s">
        <v>38</v>
      </c>
      <c r="E112" s="135" t="s">
        <v>64</v>
      </c>
      <c r="F112" s="85">
        <f>[2]QUANTIDADES!D113</f>
        <v>515.20000000000005</v>
      </c>
      <c r="G112" s="78">
        <v>9.98</v>
      </c>
      <c r="H112" s="79">
        <f t="shared" si="9"/>
        <v>5141.6960000000008</v>
      </c>
    </row>
    <row r="113" spans="1:8" s="4" customFormat="1">
      <c r="A113" s="10" t="s">
        <v>286</v>
      </c>
      <c r="B113" s="45">
        <v>1120050</v>
      </c>
      <c r="C113" s="45" t="s">
        <v>69</v>
      </c>
      <c r="D113" s="109" t="s">
        <v>118</v>
      </c>
      <c r="E113" s="135" t="s">
        <v>66</v>
      </c>
      <c r="F113" s="85">
        <f>[2]QUANTIDADES!D114</f>
        <v>116</v>
      </c>
      <c r="G113" s="78">
        <v>10.93</v>
      </c>
      <c r="H113" s="79">
        <f t="shared" si="9"/>
        <v>1267.8799999999999</v>
      </c>
    </row>
    <row r="114" spans="1:8" s="4" customFormat="1">
      <c r="A114" s="10"/>
      <c r="B114" s="32"/>
      <c r="C114" s="45"/>
      <c r="D114" s="111" t="s">
        <v>62</v>
      </c>
      <c r="E114" s="137">
        <f>A105</f>
        <v>9</v>
      </c>
      <c r="F114" s="85"/>
      <c r="G114" s="78"/>
      <c r="H114" s="77">
        <f>SUM(H106:H113)</f>
        <v>46404.553920000006</v>
      </c>
    </row>
    <row r="115" spans="1:8" s="4" customFormat="1">
      <c r="A115" s="10"/>
      <c r="B115" s="32"/>
      <c r="C115" s="45"/>
      <c r="D115" s="109"/>
      <c r="E115" s="135" t="s">
        <v>65</v>
      </c>
      <c r="F115" s="85"/>
      <c r="G115" s="78"/>
      <c r="H115" s="79"/>
    </row>
    <row r="116" spans="1:8" s="7" customFormat="1">
      <c r="A116" s="1">
        <v>10</v>
      </c>
      <c r="B116" s="153"/>
      <c r="C116" s="46"/>
      <c r="D116" s="108" t="s">
        <v>39</v>
      </c>
      <c r="E116" s="137" t="s">
        <v>65</v>
      </c>
      <c r="F116" s="85"/>
      <c r="G116" s="84"/>
      <c r="H116" s="77"/>
    </row>
    <row r="117" spans="1:8" s="4" customFormat="1">
      <c r="A117" s="10" t="s">
        <v>151</v>
      </c>
      <c r="B117" s="45" t="s">
        <v>97</v>
      </c>
      <c r="C117" s="45" t="s">
        <v>2</v>
      </c>
      <c r="D117" s="109" t="s">
        <v>100</v>
      </c>
      <c r="E117" s="135" t="s">
        <v>64</v>
      </c>
      <c r="F117" s="85">
        <f>[2]QUANTIDADES!D118</f>
        <v>570</v>
      </c>
      <c r="G117" s="78">
        <v>24.59</v>
      </c>
      <c r="H117" s="79">
        <f t="shared" ref="H117" si="10">F117*G117</f>
        <v>14016.3</v>
      </c>
    </row>
    <row r="118" spans="1:8" s="4" customFormat="1">
      <c r="A118" s="10"/>
      <c r="B118" s="32"/>
      <c r="C118" s="45"/>
      <c r="D118" s="111" t="s">
        <v>62</v>
      </c>
      <c r="E118" s="137">
        <f>A116</f>
        <v>10</v>
      </c>
      <c r="F118" s="85"/>
      <c r="G118" s="78"/>
      <c r="H118" s="77">
        <f>SUM(H117)</f>
        <v>14016.3</v>
      </c>
    </row>
    <row r="119" spans="1:8" s="4" customFormat="1">
      <c r="A119" s="10"/>
      <c r="B119" s="32"/>
      <c r="C119" s="45"/>
      <c r="D119" s="109"/>
      <c r="E119" s="135" t="s">
        <v>65</v>
      </c>
      <c r="F119" s="85"/>
      <c r="G119" s="78"/>
      <c r="H119" s="79"/>
    </row>
    <row r="120" spans="1:8" s="7" customFormat="1">
      <c r="A120" s="1">
        <v>11</v>
      </c>
      <c r="B120" s="153"/>
      <c r="C120" s="46"/>
      <c r="D120" s="108" t="s">
        <v>1</v>
      </c>
      <c r="E120" s="137" t="s">
        <v>65</v>
      </c>
      <c r="F120" s="85"/>
      <c r="G120" s="84"/>
      <c r="H120" s="77"/>
    </row>
    <row r="121" spans="1:8" s="4" customFormat="1">
      <c r="A121" s="10" t="s">
        <v>287</v>
      </c>
      <c r="B121" s="45" t="s">
        <v>98</v>
      </c>
      <c r="C121" s="45" t="s">
        <v>2</v>
      </c>
      <c r="D121" s="109" t="s">
        <v>4</v>
      </c>
      <c r="E121" s="135" t="s">
        <v>64</v>
      </c>
      <c r="F121" s="85">
        <f>[2]QUANTIDADES!D122</f>
        <v>422.8</v>
      </c>
      <c r="G121" s="78">
        <v>2.61</v>
      </c>
      <c r="H121" s="79">
        <f t="shared" ref="H121" si="11">F121*G121</f>
        <v>1103.508</v>
      </c>
    </row>
    <row r="122" spans="1:8" s="4" customFormat="1">
      <c r="A122" s="10"/>
      <c r="B122" s="32"/>
      <c r="C122" s="45"/>
      <c r="D122" s="111" t="s">
        <v>62</v>
      </c>
      <c r="E122" s="137">
        <f>A120</f>
        <v>11</v>
      </c>
      <c r="F122" s="85"/>
      <c r="G122" s="78"/>
      <c r="H122" s="77">
        <f>SUM(H121)</f>
        <v>1103.508</v>
      </c>
    </row>
    <row r="123" spans="1:8" s="4" customFormat="1">
      <c r="A123" s="10"/>
      <c r="B123" s="10"/>
      <c r="C123" s="43"/>
      <c r="D123" s="112"/>
      <c r="E123" s="134"/>
      <c r="F123" s="86"/>
      <c r="G123" s="87"/>
      <c r="H123" s="79"/>
    </row>
    <row r="124" spans="1:8" s="12" customFormat="1">
      <c r="A124" s="149"/>
      <c r="B124" s="11"/>
      <c r="C124" s="11"/>
      <c r="D124" s="113" t="s">
        <v>122</v>
      </c>
      <c r="E124" s="139"/>
      <c r="F124" s="88"/>
      <c r="G124" s="89"/>
      <c r="H124" s="80">
        <f>SUM(H11:H123)/2</f>
        <v>260381.53055529995</v>
      </c>
    </row>
    <row r="125" spans="1:8" customFormat="1" ht="15">
      <c r="A125" s="150"/>
      <c r="B125" s="11"/>
      <c r="C125" s="11"/>
      <c r="D125" s="113" t="s">
        <v>123</v>
      </c>
      <c r="E125" s="33">
        <f>H143</f>
        <v>0.25124604364857306</v>
      </c>
      <c r="F125" s="88"/>
      <c r="G125" s="89"/>
      <c r="H125" s="81">
        <f>H124*(H143+1)</f>
        <v>325801.35994647909</v>
      </c>
    </row>
    <row r="126" spans="1:8" customFormat="1" ht="15">
      <c r="A126" s="148"/>
      <c r="B126" s="24"/>
      <c r="C126" s="24"/>
      <c r="D126" s="25"/>
      <c r="E126" s="24"/>
      <c r="F126" s="48"/>
      <c r="G126" s="48"/>
      <c r="H126" s="38"/>
    </row>
    <row r="127" spans="1:8" customFormat="1" ht="15">
      <c r="A127" s="148"/>
      <c r="B127" s="24"/>
      <c r="C127" s="24"/>
      <c r="D127" s="25"/>
      <c r="E127" s="24"/>
      <c r="F127" s="48"/>
      <c r="G127" s="48"/>
      <c r="H127" s="38"/>
    </row>
    <row r="128" spans="1:8" s="27" customFormat="1" ht="25.5">
      <c r="A128" s="30"/>
      <c r="B128" s="26"/>
      <c r="C128" s="193" t="s">
        <v>7</v>
      </c>
      <c r="D128" s="194" t="s">
        <v>0</v>
      </c>
      <c r="E128" s="194" t="s">
        <v>3</v>
      </c>
      <c r="F128" s="73"/>
      <c r="G128" s="73"/>
      <c r="H128" s="73"/>
    </row>
    <row r="129" spans="1:8" s="27" customFormat="1">
      <c r="A129" s="30"/>
      <c r="B129" s="26"/>
      <c r="C129" s="28" t="s">
        <v>2</v>
      </c>
      <c r="D129" s="114" t="s">
        <v>288</v>
      </c>
      <c r="E129" s="196">
        <v>43160</v>
      </c>
      <c r="F129" s="74"/>
      <c r="G129" s="74"/>
      <c r="H129" s="74"/>
    </row>
    <row r="130" spans="1:8" s="27" customFormat="1">
      <c r="A130" s="30"/>
      <c r="B130" s="26"/>
      <c r="C130" s="28" t="s">
        <v>69</v>
      </c>
      <c r="D130" s="114" t="s">
        <v>289</v>
      </c>
      <c r="E130" s="196">
        <v>43040</v>
      </c>
      <c r="F130" s="218" t="s">
        <v>12</v>
      </c>
      <c r="G130" s="219"/>
      <c r="H130" s="219"/>
    </row>
    <row r="131" spans="1:8" s="27" customFormat="1">
      <c r="A131" s="30"/>
      <c r="B131" s="26"/>
      <c r="C131" s="28" t="s">
        <v>190</v>
      </c>
      <c r="D131" s="114" t="s">
        <v>290</v>
      </c>
      <c r="E131" s="196">
        <v>42917</v>
      </c>
      <c r="F131" s="220" t="s">
        <v>13</v>
      </c>
      <c r="G131" s="221"/>
      <c r="H131" s="221"/>
    </row>
    <row r="132" spans="1:8" s="27" customFormat="1">
      <c r="A132" s="30"/>
      <c r="B132" s="26"/>
      <c r="C132" s="190"/>
      <c r="D132" s="191"/>
      <c r="E132" s="192"/>
      <c r="F132" s="213" t="s">
        <v>15</v>
      </c>
      <c r="G132" s="213"/>
      <c r="H132" s="213"/>
    </row>
    <row r="133" spans="1:8" s="27" customFormat="1">
      <c r="A133" s="30"/>
      <c r="B133" s="24"/>
      <c r="C133" s="30"/>
      <c r="D133" s="25"/>
      <c r="E133" s="24"/>
      <c r="F133" s="51"/>
      <c r="G133" s="51"/>
      <c r="H133" s="39"/>
    </row>
    <row r="134" spans="1:8" s="27" customFormat="1" ht="15.75">
      <c r="A134" s="30"/>
      <c r="B134" s="24"/>
      <c r="C134" s="30"/>
      <c r="D134" s="115" t="s">
        <v>8</v>
      </c>
      <c r="E134" s="115"/>
      <c r="F134" s="49"/>
      <c r="G134" s="49"/>
      <c r="H134" s="40"/>
    </row>
    <row r="135" spans="1:8" s="27" customFormat="1" ht="15">
      <c r="A135" s="30"/>
      <c r="B135" s="24"/>
      <c r="C135" s="30"/>
      <c r="D135" s="116" t="s">
        <v>16</v>
      </c>
      <c r="E135" s="140"/>
      <c r="F135" s="50"/>
      <c r="G135" s="50"/>
      <c r="H135" s="42">
        <v>0.04</v>
      </c>
    </row>
    <row r="136" spans="1:8" s="27" customFormat="1" ht="15">
      <c r="A136" s="30"/>
      <c r="B136" s="24"/>
      <c r="C136" s="30"/>
      <c r="D136" s="116" t="s">
        <v>17</v>
      </c>
      <c r="E136" s="140"/>
      <c r="F136" s="50"/>
      <c r="G136" s="50"/>
      <c r="H136" s="42">
        <v>5.0000000000000001E-3</v>
      </c>
    </row>
    <row r="137" spans="1:8" s="27" customFormat="1" ht="15">
      <c r="A137" s="30"/>
      <c r="B137" s="24"/>
      <c r="C137" s="30"/>
      <c r="D137" s="116" t="s">
        <v>18</v>
      </c>
      <c r="E137" s="140"/>
      <c r="F137" s="50"/>
      <c r="G137" s="50"/>
      <c r="H137" s="42">
        <v>8.9999999999999993E-3</v>
      </c>
    </row>
    <row r="138" spans="1:8" s="27" customFormat="1" ht="15">
      <c r="A138" s="30"/>
      <c r="B138" s="24"/>
      <c r="C138" s="30"/>
      <c r="D138" s="116" t="s">
        <v>19</v>
      </c>
      <c r="E138" s="140"/>
      <c r="F138" s="50"/>
      <c r="G138" s="50"/>
      <c r="H138" s="42">
        <v>1.0200000000000001E-2</v>
      </c>
    </row>
    <row r="139" spans="1:8" s="27" customFormat="1" ht="15">
      <c r="A139" s="30"/>
      <c r="B139" s="24"/>
      <c r="C139" s="30"/>
      <c r="D139" s="116" t="s">
        <v>20</v>
      </c>
      <c r="E139" s="140"/>
      <c r="F139" s="50"/>
      <c r="G139" s="50"/>
      <c r="H139" s="42">
        <v>0.05</v>
      </c>
    </row>
    <row r="140" spans="1:8" s="27" customFormat="1" ht="15">
      <c r="A140" s="30"/>
      <c r="B140" s="24"/>
      <c r="C140" s="30"/>
      <c r="D140" s="214" t="s">
        <v>21</v>
      </c>
      <c r="E140" s="215"/>
      <c r="F140" s="215"/>
      <c r="G140" s="90"/>
      <c r="H140" s="42">
        <v>3.6499999999999998E-2</v>
      </c>
    </row>
    <row r="141" spans="1:8" s="27" customFormat="1" ht="15">
      <c r="A141" s="30"/>
      <c r="B141" s="30"/>
      <c r="C141" s="30"/>
      <c r="D141" s="214" t="s">
        <v>22</v>
      </c>
      <c r="E141" s="215"/>
      <c r="F141" s="215"/>
      <c r="G141" s="90"/>
      <c r="H141" s="42">
        <v>0.05</v>
      </c>
    </row>
    <row r="142" spans="1:8" s="27" customFormat="1" ht="15">
      <c r="A142" s="30"/>
      <c r="B142" s="30"/>
      <c r="C142" s="30"/>
      <c r="D142" s="210" t="s">
        <v>9</v>
      </c>
      <c r="E142" s="210"/>
      <c r="F142" s="210"/>
      <c r="G142" s="91"/>
      <c r="H142" s="42">
        <v>0.02</v>
      </c>
    </row>
    <row r="143" spans="1:8" s="27" customFormat="1" ht="15.75">
      <c r="A143" s="30"/>
      <c r="B143" s="30"/>
      <c r="C143" s="31"/>
      <c r="D143" s="211" t="s">
        <v>10</v>
      </c>
      <c r="E143" s="211"/>
      <c r="F143" s="212"/>
      <c r="G143" s="151"/>
      <c r="H143" s="152">
        <f>((1+H135+H136+H137)*(1+H138)*(1+H139))/(1-H140-H141-H142)-1</f>
        <v>0.25124604364857306</v>
      </c>
    </row>
    <row r="144" spans="1:8" s="27" customFormat="1" ht="16.5">
      <c r="A144" s="30"/>
      <c r="B144" s="30"/>
      <c r="C144" s="216"/>
      <c r="D144" s="216"/>
      <c r="E144" s="141"/>
      <c r="F144" s="217"/>
      <c r="G144" s="217"/>
      <c r="H144" s="217"/>
    </row>
    <row r="145" spans="1:8" s="27" customFormat="1" ht="16.5">
      <c r="A145" s="30"/>
      <c r="B145" s="30"/>
      <c r="C145" s="216"/>
      <c r="D145" s="216"/>
      <c r="E145" s="24"/>
      <c r="F145" s="217"/>
      <c r="G145" s="217"/>
      <c r="H145" s="217"/>
    </row>
    <row r="146" spans="1:8" s="27" customFormat="1">
      <c r="A146" s="30"/>
      <c r="B146" s="30"/>
      <c r="C146" s="216"/>
      <c r="D146" s="216"/>
      <c r="E146" s="141"/>
      <c r="F146" s="92"/>
      <c r="G146" s="92"/>
      <c r="H146" s="39"/>
    </row>
    <row r="147" spans="1:8" s="27" customFormat="1">
      <c r="A147" s="30"/>
      <c r="B147" s="30"/>
      <c r="C147" s="216"/>
      <c r="D147" s="216"/>
      <c r="E147" s="24"/>
      <c r="F147" s="92"/>
      <c r="G147" s="92"/>
      <c r="H147" s="39"/>
    </row>
    <row r="148" spans="1:8" s="27" customFormat="1">
      <c r="A148" s="30"/>
      <c r="B148" s="30"/>
      <c r="C148" s="216"/>
      <c r="D148" s="216"/>
      <c r="E148" s="24"/>
      <c r="F148" s="93"/>
      <c r="G148" s="93"/>
      <c r="H148" s="39"/>
    </row>
    <row r="149" spans="1:8" s="27" customFormat="1">
      <c r="A149" s="30"/>
      <c r="B149" s="30"/>
      <c r="C149" s="216"/>
      <c r="D149" s="216"/>
      <c r="E149" s="24"/>
      <c r="F149" s="93"/>
      <c r="G149" s="93"/>
      <c r="H149" s="39"/>
    </row>
    <row r="150" spans="1:8" s="27" customFormat="1">
      <c r="A150" s="30"/>
      <c r="B150" s="30"/>
      <c r="C150" s="216"/>
      <c r="D150" s="216"/>
      <c r="E150" s="24"/>
      <c r="F150" s="93"/>
      <c r="G150" s="93"/>
      <c r="H150" s="39"/>
    </row>
    <row r="151" spans="1:8" s="27" customFormat="1" ht="16.5">
      <c r="A151" s="30"/>
      <c r="B151" s="30"/>
      <c r="C151" s="216"/>
      <c r="D151" s="216"/>
      <c r="E151" s="142"/>
      <c r="F151" s="217"/>
      <c r="G151" s="217"/>
      <c r="H151" s="217"/>
    </row>
    <row r="152" spans="1:8" s="27" customFormat="1" ht="13.5" thickBot="1">
      <c r="A152" s="30"/>
      <c r="B152" s="30"/>
      <c r="C152" s="29"/>
      <c r="D152" s="117"/>
      <c r="E152" s="141"/>
      <c r="F152" s="92"/>
      <c r="G152" s="92"/>
      <c r="H152" s="39"/>
    </row>
    <row r="153" spans="1:8" s="27" customFormat="1">
      <c r="A153" s="30"/>
      <c r="B153" s="30"/>
      <c r="C153" s="201" t="s">
        <v>40</v>
      </c>
      <c r="D153" s="202"/>
      <c r="E153" s="203"/>
      <c r="F153" s="92"/>
      <c r="G153" s="92"/>
      <c r="H153" s="39"/>
    </row>
    <row r="154" spans="1:8" s="27" customFormat="1">
      <c r="A154" s="30"/>
      <c r="B154" s="30"/>
      <c r="C154" s="204"/>
      <c r="D154" s="205"/>
      <c r="E154" s="206"/>
      <c r="F154" s="93"/>
      <c r="G154" s="93"/>
      <c r="H154" s="39"/>
    </row>
    <row r="155" spans="1:8" s="27" customFormat="1">
      <c r="A155" s="30"/>
      <c r="B155" s="30"/>
      <c r="C155" s="204"/>
      <c r="D155" s="205"/>
      <c r="E155" s="206"/>
      <c r="F155" s="93"/>
      <c r="G155" s="93"/>
      <c r="H155" s="39"/>
    </row>
    <row r="156" spans="1:8" s="27" customFormat="1">
      <c r="A156" s="30"/>
      <c r="B156" s="30"/>
      <c r="C156" s="204"/>
      <c r="D156" s="205"/>
      <c r="E156" s="206"/>
      <c r="F156" s="93"/>
      <c r="G156" s="93"/>
      <c r="H156" s="39"/>
    </row>
    <row r="157" spans="1:8" s="27" customFormat="1" ht="13.5" thickBot="1">
      <c r="A157" s="30"/>
      <c r="B157" s="30"/>
      <c r="C157" s="207"/>
      <c r="D157" s="208"/>
      <c r="E157" s="209"/>
      <c r="F157" s="51"/>
      <c r="G157" s="51"/>
      <c r="H157" s="39"/>
    </row>
    <row r="158" spans="1:8" s="12" customFormat="1">
      <c r="B158" s="14"/>
      <c r="C158" s="14"/>
      <c r="D158" s="118"/>
      <c r="E158" s="143"/>
      <c r="F158" s="94"/>
      <c r="G158" s="95"/>
      <c r="H158" s="41"/>
    </row>
    <row r="159" spans="1:8" s="12" customFormat="1">
      <c r="B159" s="14"/>
      <c r="C159" s="14"/>
      <c r="D159" s="118"/>
      <c r="E159" s="143"/>
      <c r="F159" s="94"/>
      <c r="G159" s="95"/>
      <c r="H159" s="41"/>
    </row>
    <row r="160" spans="1:8" s="12" customFormat="1">
      <c r="B160" s="14"/>
      <c r="C160" s="14"/>
      <c r="D160" s="118"/>
      <c r="E160" s="143"/>
      <c r="F160" s="94"/>
      <c r="G160" s="95"/>
      <c r="H160" s="41"/>
    </row>
    <row r="161" spans="2:8" s="12" customFormat="1">
      <c r="B161" s="14"/>
      <c r="C161" s="14"/>
      <c r="D161" s="118"/>
      <c r="E161" s="143"/>
      <c r="F161" s="94"/>
      <c r="G161" s="95"/>
      <c r="H161" s="41"/>
    </row>
    <row r="162" spans="2:8" s="12" customFormat="1">
      <c r="B162" s="14"/>
      <c r="C162" s="14"/>
      <c r="D162" s="118"/>
      <c r="E162" s="143"/>
      <c r="F162" s="94"/>
      <c r="G162" s="95"/>
      <c r="H162" s="41"/>
    </row>
    <row r="163" spans="2:8" s="13" customFormat="1">
      <c r="B163" s="14"/>
      <c r="C163" s="14"/>
      <c r="D163" s="118"/>
      <c r="E163" s="143"/>
      <c r="F163" s="94"/>
      <c r="G163" s="95"/>
      <c r="H163" s="41"/>
    </row>
    <row r="164" spans="2:8">
      <c r="B164" s="17"/>
      <c r="C164" s="17"/>
      <c r="D164" s="119"/>
      <c r="E164" s="144"/>
      <c r="F164" s="96"/>
      <c r="G164" s="96"/>
      <c r="H164" s="34"/>
    </row>
    <row r="165" spans="2:8">
      <c r="B165" s="17"/>
      <c r="C165" s="17"/>
      <c r="D165" s="119"/>
      <c r="E165" s="144"/>
      <c r="F165" s="96"/>
      <c r="G165" s="96"/>
      <c r="H165" s="34"/>
    </row>
    <row r="166" spans="2:8">
      <c r="B166" s="17"/>
      <c r="C166" s="17"/>
      <c r="D166" s="119"/>
      <c r="E166" s="144"/>
      <c r="F166" s="96"/>
      <c r="G166" s="96"/>
      <c r="H166" s="34"/>
    </row>
    <row r="168" spans="2:8">
      <c r="C168" s="19"/>
      <c r="D168" s="120"/>
      <c r="E168" s="144"/>
      <c r="G168" s="96"/>
      <c r="H168" s="6"/>
    </row>
    <row r="169" spans="2:8">
      <c r="B169" s="23"/>
      <c r="C169" s="20"/>
    </row>
    <row r="170" spans="2:8">
      <c r="B170" s="23"/>
      <c r="C170" s="20"/>
    </row>
    <row r="171" spans="2:8">
      <c r="B171" s="23"/>
      <c r="C171" s="20"/>
    </row>
    <row r="172" spans="2:8">
      <c r="B172" s="23"/>
      <c r="C172" s="21"/>
      <c r="D172" s="122"/>
      <c r="E172" s="146"/>
      <c r="G172" s="97"/>
    </row>
    <row r="173" spans="2:8">
      <c r="B173" s="23"/>
      <c r="C173" s="21"/>
      <c r="D173" s="122"/>
      <c r="E173" s="146"/>
      <c r="G173" s="97"/>
    </row>
    <row r="174" spans="2:8">
      <c r="B174" s="23"/>
      <c r="C174" s="21"/>
      <c r="D174" s="122"/>
      <c r="E174" s="146"/>
      <c r="G174" s="97"/>
    </row>
    <row r="175" spans="2:8">
      <c r="B175" s="23"/>
      <c r="C175" s="21"/>
      <c r="D175" s="122"/>
      <c r="E175" s="146"/>
      <c r="G175" s="97"/>
    </row>
    <row r="176" spans="2:8">
      <c r="C176" s="22"/>
      <c r="D176" s="123"/>
      <c r="E176" s="147"/>
      <c r="F176" s="96"/>
      <c r="G176" s="98"/>
      <c r="H176" s="34"/>
    </row>
    <row r="177" spans="2:8">
      <c r="B177" s="23"/>
      <c r="C177" s="8"/>
      <c r="D177" s="124"/>
    </row>
    <row r="178" spans="2:8">
      <c r="B178" s="23"/>
      <c r="C178" s="8"/>
      <c r="D178" s="124"/>
    </row>
    <row r="179" spans="2:8">
      <c r="C179" s="19"/>
      <c r="D179" s="120"/>
      <c r="E179" s="144"/>
      <c r="F179" s="96"/>
      <c r="G179" s="96"/>
      <c r="H179" s="34"/>
    </row>
    <row r="180" spans="2:8">
      <c r="B180" s="23"/>
      <c r="D180" s="125"/>
    </row>
    <row r="183" spans="2:8">
      <c r="B183" s="18"/>
      <c r="C183" s="18"/>
      <c r="E183" s="125"/>
      <c r="G183" s="99"/>
      <c r="H183" s="6"/>
    </row>
    <row r="184" spans="2:8">
      <c r="B184" s="18"/>
      <c r="C184" s="18"/>
      <c r="E184" s="125"/>
      <c r="G184" s="99"/>
      <c r="H184" s="6"/>
    </row>
    <row r="185" spans="2:8">
      <c r="B185" s="18"/>
      <c r="C185" s="18"/>
      <c r="E185" s="125"/>
      <c r="G185" s="99"/>
      <c r="H185" s="6"/>
    </row>
    <row r="186" spans="2:8">
      <c r="B186" s="18"/>
      <c r="C186" s="18"/>
      <c r="E186" s="125"/>
      <c r="G186" s="99"/>
      <c r="H186" s="6"/>
    </row>
    <row r="187" spans="2:8">
      <c r="B187" s="18"/>
      <c r="C187" s="18"/>
      <c r="E187" s="125"/>
      <c r="G187" s="99"/>
      <c r="H187" s="6"/>
    </row>
    <row r="188" spans="2:8">
      <c r="B188" s="18"/>
      <c r="C188" s="18"/>
      <c r="E188" s="125"/>
      <c r="G188" s="99"/>
      <c r="H188" s="6"/>
    </row>
    <row r="191" spans="2:8">
      <c r="G191" s="96"/>
      <c r="H191" s="6"/>
    </row>
    <row r="192" spans="2:8">
      <c r="G192" s="96"/>
      <c r="H192" s="6"/>
    </row>
  </sheetData>
  <sheetProtection sheet="1"/>
  <mergeCells count="14">
    <mergeCell ref="F130:H130"/>
    <mergeCell ref="F131:H131"/>
    <mergeCell ref="A8:H8"/>
    <mergeCell ref="E3:F3"/>
    <mergeCell ref="D141:F141"/>
    <mergeCell ref="C153:E157"/>
    <mergeCell ref="D142:F142"/>
    <mergeCell ref="D143:F143"/>
    <mergeCell ref="F132:H132"/>
    <mergeCell ref="D140:F140"/>
    <mergeCell ref="C144:D151"/>
    <mergeCell ref="F144:H144"/>
    <mergeCell ref="F145:H145"/>
    <mergeCell ref="F151:H151"/>
  </mergeCells>
  <conditionalFormatting sqref="D143:H143">
    <cfRule type="expression" dxfId="6" priority="12" stopIfTrue="1">
      <formula>$D$12&lt;&gt;0</formula>
    </cfRule>
  </conditionalFormatting>
  <conditionalFormatting sqref="D142:G142">
    <cfRule type="expression" dxfId="5" priority="9" stopIfTrue="1">
      <formula>$D$12&lt;&gt;0</formula>
    </cfRule>
  </conditionalFormatting>
  <conditionalFormatting sqref="H135:H139">
    <cfRule type="cellIs" dxfId="4" priority="6" stopIfTrue="1" operator="between">
      <formula>$D135</formula>
      <formula>$F135</formula>
    </cfRule>
  </conditionalFormatting>
  <conditionalFormatting sqref="H142">
    <cfRule type="expression" dxfId="3" priority="7" stopIfTrue="1">
      <formula>$D$12&lt;&gt;0</formula>
    </cfRule>
  </conditionalFormatting>
  <conditionalFormatting sqref="E54">
    <cfRule type="expression" dxfId="2" priority="3" stopIfTrue="1">
      <formula>#REF!&lt;&gt;0</formula>
    </cfRule>
  </conditionalFormatting>
  <conditionalFormatting sqref="E49">
    <cfRule type="expression" dxfId="1" priority="1" stopIfTrue="1">
      <formula>#REF!&lt;&gt;0</formula>
    </cfRule>
  </conditionalFormatting>
  <pageMargins left="0.31496062992125984" right="0.11811023622047245" top="0.35433070866141736" bottom="0.35433070866141736" header="0.11811023622047245" footer="0.11811023622047245"/>
  <pageSetup paperSize="9" scale="70" fitToHeight="5" orientation="portrait" r:id="rId1"/>
  <headerFooter>
    <oddFooter>&amp;Rplanilha &amp;P/&amp;N</oddFooter>
  </headerFooter>
  <ignoredErrors>
    <ignoredError sqref="C2:F2 C3:F3 C4:F5 B9:F9 B109:E110 E49 B115:E115 C111 E111 B112:E112 B11:F11 D10:F10 B106:E107 B105 B117:E117 B116 D116:E116 B121:E121 B120 D120:E120 B123:E123 B122:D122 B119:E119 B118:D118 B114:D114 B103:C104 B48:B66 B46:C47 B27:B29 D27:E29 D40:E41 D50:E50 D104:E105 D39 D65:E66 D64 D59:E63 D58 D52:E57 D51 D47:E47 D46 D18 C61:C65 C54:C59 C49:C52 C28:C29 C42:C43 B69:E69 B81:B90 B76:E80 C70:C74 E70:E74 B70:B75 B6:F6 B30:B42 D30:E37 C30:C40 B108 E48 B95:E102 E92 B94 D94:E94 B91:E91 C13:C18 B17:B1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1:N42"/>
  <sheetViews>
    <sheetView view="pageBreakPreview" zoomScale="110" zoomScaleSheetLayoutView="110" workbookViewId="0">
      <selection activeCell="C24" sqref="C24"/>
    </sheetView>
  </sheetViews>
  <sheetFormatPr defaultRowHeight="15"/>
  <cols>
    <col min="1" max="1" width="6.7109375" customWidth="1"/>
    <col min="2" max="2" width="32.85546875" bestFit="1" customWidth="1"/>
    <col min="3" max="3" width="15.42578125" customWidth="1"/>
    <col min="4" max="6" width="7.7109375" bestFit="1" customWidth="1"/>
  </cols>
  <sheetData>
    <row r="1" spans="1:14">
      <c r="A1" s="177"/>
      <c r="B1" s="178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  <c r="N1" s="181"/>
    </row>
    <row r="2" spans="1:14">
      <c r="A2" s="195" t="str">
        <f>PLANILHA!A2</f>
        <v>Proprietário: PREFEITURA MUNICIPAL DE CORDEIRÓPOLIS</v>
      </c>
      <c r="B2" s="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4"/>
      <c r="N2" s="185"/>
    </row>
    <row r="3" spans="1:14">
      <c r="A3" s="195" t="str">
        <f>PLANILHA!A3</f>
        <v xml:space="preserve">Obra : CONSTRUÇÃO DE GALPÃO </v>
      </c>
      <c r="B3" s="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4"/>
      <c r="N3" s="185"/>
    </row>
    <row r="4" spans="1:14">
      <c r="A4" s="195" t="str">
        <f>PLANILHA!A4</f>
        <v>Local : MUNICÍPIO DE CORDEIRÓPOLIS / SP</v>
      </c>
      <c r="B4" s="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4"/>
      <c r="N4" s="185"/>
    </row>
    <row r="5" spans="1:14">
      <c r="A5" s="182"/>
      <c r="B5" s="71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4"/>
      <c r="N5" s="185"/>
    </row>
    <row r="6" spans="1:14">
      <c r="A6" s="182"/>
      <c r="B6" s="71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4"/>
      <c r="N6" s="185"/>
    </row>
    <row r="7" spans="1:14">
      <c r="A7" s="186"/>
      <c r="B7" s="71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4"/>
      <c r="N7" s="185"/>
    </row>
    <row r="8" spans="1:14">
      <c r="A8" s="224" t="s">
        <v>59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6"/>
    </row>
    <row r="9" spans="1:14" ht="15.75" thickBot="1">
      <c r="A9" s="187"/>
      <c r="B9" s="72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84"/>
      <c r="N9" s="185"/>
    </row>
    <row r="10" spans="1:14">
      <c r="A10" s="67"/>
      <c r="B10" s="68"/>
      <c r="C10" s="233" t="s">
        <v>48</v>
      </c>
      <c r="D10" s="233" t="s">
        <v>49</v>
      </c>
      <c r="E10" s="227" t="s">
        <v>50</v>
      </c>
      <c r="F10" s="228"/>
      <c r="G10" s="227" t="s">
        <v>51</v>
      </c>
      <c r="H10" s="228"/>
      <c r="I10" s="227" t="s">
        <v>52</v>
      </c>
      <c r="J10" s="228"/>
      <c r="K10" s="227" t="s">
        <v>53</v>
      </c>
      <c r="L10" s="228"/>
      <c r="M10" s="227" t="s">
        <v>60</v>
      </c>
      <c r="N10" s="228"/>
    </row>
    <row r="11" spans="1:14" ht="15.75" thickBot="1">
      <c r="A11" s="70"/>
      <c r="B11" s="69" t="s">
        <v>54</v>
      </c>
      <c r="C11" s="234"/>
      <c r="D11" s="234"/>
      <c r="E11" s="229"/>
      <c r="F11" s="230"/>
      <c r="G11" s="229"/>
      <c r="H11" s="230"/>
      <c r="I11" s="229"/>
      <c r="J11" s="230"/>
      <c r="K11" s="229"/>
      <c r="L11" s="230"/>
      <c r="M11" s="229"/>
      <c r="N11" s="230"/>
    </row>
    <row r="12" spans="1:14">
      <c r="A12" s="70"/>
      <c r="B12" s="166"/>
      <c r="C12" s="234"/>
      <c r="D12" s="234"/>
      <c r="E12" s="167" t="s">
        <v>55</v>
      </c>
      <c r="F12" s="167" t="s">
        <v>56</v>
      </c>
      <c r="G12" s="167" t="s">
        <v>55</v>
      </c>
      <c r="H12" s="167" t="s">
        <v>56</v>
      </c>
      <c r="I12" s="167" t="s">
        <v>55</v>
      </c>
      <c r="J12" s="167" t="s">
        <v>56</v>
      </c>
      <c r="K12" s="167" t="s">
        <v>55</v>
      </c>
      <c r="L12" s="167" t="s">
        <v>56</v>
      </c>
      <c r="M12" s="167" t="s">
        <v>55</v>
      </c>
      <c r="N12" s="167" t="s">
        <v>56</v>
      </c>
    </row>
    <row r="13" spans="1:14">
      <c r="A13" s="53">
        <f>PLANILHA!A12</f>
        <v>1</v>
      </c>
      <c r="B13" s="54" t="str">
        <f>PLANILHA!D12</f>
        <v>SERVIÇOS PRELIMINARES</v>
      </c>
      <c r="C13" s="172">
        <f>PLANILHA!H18*(1+PLANILHA!$E$125)</f>
        <v>9739.7706999594284</v>
      </c>
      <c r="D13" s="173">
        <f>C13/$C$36</f>
        <v>2.9894812905506048E-2</v>
      </c>
      <c r="E13" s="174">
        <v>100</v>
      </c>
      <c r="F13" s="174">
        <f>E13</f>
        <v>100</v>
      </c>
      <c r="G13" s="174"/>
      <c r="H13" s="174">
        <f>F13+G13</f>
        <v>100</v>
      </c>
      <c r="I13" s="174"/>
      <c r="J13" s="174">
        <f>H13+I13</f>
        <v>100</v>
      </c>
      <c r="K13" s="174"/>
      <c r="L13" s="174">
        <f>J13+K13</f>
        <v>100</v>
      </c>
      <c r="M13" s="174"/>
      <c r="N13" s="55">
        <f>L13+M13</f>
        <v>100</v>
      </c>
    </row>
    <row r="14" spans="1:14">
      <c r="A14" s="53"/>
      <c r="B14" s="54"/>
      <c r="C14" s="172"/>
      <c r="D14" s="175"/>
      <c r="E14" s="174"/>
      <c r="F14" s="174"/>
      <c r="G14" s="174"/>
      <c r="H14" s="174"/>
      <c r="I14" s="174"/>
      <c r="J14" s="174"/>
      <c r="K14" s="174"/>
      <c r="L14" s="174"/>
      <c r="M14" s="174"/>
      <c r="N14" s="55"/>
    </row>
    <row r="15" spans="1:14">
      <c r="A15" s="53">
        <f>PLANILHA!A20</f>
        <v>2</v>
      </c>
      <c r="B15" s="54" t="str">
        <f>PLANILHA!D20</f>
        <v>MOVIMENTO DE TERRA</v>
      </c>
      <c r="C15" s="172">
        <f>PLANILHA!H25*(1+PLANILHA!$E$125)</f>
        <v>10153.955487661444</v>
      </c>
      <c r="D15" s="173">
        <f>C15/$C$36</f>
        <v>3.1166093012409395E-2</v>
      </c>
      <c r="E15" s="174">
        <v>100</v>
      </c>
      <c r="F15" s="174">
        <f>E15</f>
        <v>100</v>
      </c>
      <c r="G15" s="174"/>
      <c r="H15" s="174">
        <f>F15+G15</f>
        <v>100</v>
      </c>
      <c r="I15" s="174"/>
      <c r="J15" s="174">
        <f>H15+I15</f>
        <v>100</v>
      </c>
      <c r="K15" s="174"/>
      <c r="L15" s="174">
        <f>J15+K15</f>
        <v>100</v>
      </c>
      <c r="M15" s="174"/>
      <c r="N15" s="55">
        <f>L15+M15</f>
        <v>100</v>
      </c>
    </row>
    <row r="16" spans="1:14">
      <c r="A16" s="53"/>
      <c r="B16" s="54"/>
      <c r="C16" s="172"/>
      <c r="D16" s="175"/>
      <c r="E16" s="174"/>
      <c r="F16" s="174"/>
      <c r="G16" s="174"/>
      <c r="H16" s="174"/>
      <c r="I16" s="174"/>
      <c r="J16" s="174"/>
      <c r="K16" s="174"/>
      <c r="L16" s="174"/>
      <c r="M16" s="174"/>
      <c r="N16" s="55"/>
    </row>
    <row r="17" spans="1:14">
      <c r="A17" s="53">
        <f>PLANILHA!A27</f>
        <v>3</v>
      </c>
      <c r="B17" s="54" t="str">
        <f>PLANILHA!D27</f>
        <v>INFRAESTRUTURA</v>
      </c>
      <c r="C17" s="172">
        <f>PLANILHA!H39*(1+PLANILHA!$E$125)</f>
        <v>44145.412985572875</v>
      </c>
      <c r="D17" s="173">
        <f>C17/$C$36</f>
        <v>0.13549793958142112</v>
      </c>
      <c r="E17" s="174">
        <v>25</v>
      </c>
      <c r="F17" s="174">
        <f>E17</f>
        <v>25</v>
      </c>
      <c r="G17" s="174">
        <v>75</v>
      </c>
      <c r="H17" s="174">
        <f>F17+G17</f>
        <v>100</v>
      </c>
      <c r="I17" s="174"/>
      <c r="J17" s="174">
        <f>H17+I17</f>
        <v>100</v>
      </c>
      <c r="K17" s="174"/>
      <c r="L17" s="174">
        <f>J17+K17</f>
        <v>100</v>
      </c>
      <c r="M17" s="174"/>
      <c r="N17" s="55">
        <f>L17+M17</f>
        <v>100</v>
      </c>
    </row>
    <row r="18" spans="1:14">
      <c r="A18" s="53"/>
      <c r="B18" s="54"/>
      <c r="C18" s="172"/>
      <c r="D18" s="175"/>
      <c r="E18" s="174"/>
      <c r="F18" s="174"/>
      <c r="G18" s="174"/>
      <c r="H18" s="174"/>
      <c r="I18" s="174"/>
      <c r="J18" s="174"/>
      <c r="K18" s="174"/>
      <c r="L18" s="174"/>
      <c r="M18" s="174"/>
      <c r="N18" s="55"/>
    </row>
    <row r="19" spans="1:14">
      <c r="A19" s="53">
        <f>PLANILHA!A41</f>
        <v>4</v>
      </c>
      <c r="B19" s="54" t="str">
        <f>PLANILHA!D41</f>
        <v>SUPERESTRUTURA</v>
      </c>
      <c r="C19" s="172">
        <f>PLANILHA!H46*(1+PLANILHA!$E$125)</f>
        <v>7156.1984446070346</v>
      </c>
      <c r="D19" s="173">
        <f>C19/$C$36</f>
        <v>2.1964912748622702E-2</v>
      </c>
      <c r="E19" s="174">
        <v>25</v>
      </c>
      <c r="F19" s="174">
        <f>E19</f>
        <v>25</v>
      </c>
      <c r="G19" s="174">
        <v>75</v>
      </c>
      <c r="H19" s="174">
        <f>F19+G19</f>
        <v>100</v>
      </c>
      <c r="I19" s="174"/>
      <c r="J19" s="174">
        <f>H19+I19</f>
        <v>100</v>
      </c>
      <c r="K19" s="174"/>
      <c r="L19" s="174">
        <f>J19+K19</f>
        <v>100</v>
      </c>
      <c r="M19" s="174"/>
      <c r="N19" s="55">
        <f>L19+M19</f>
        <v>100</v>
      </c>
    </row>
    <row r="20" spans="1:14">
      <c r="A20" s="53"/>
      <c r="B20" s="54"/>
      <c r="C20" s="172"/>
      <c r="D20" s="175"/>
      <c r="E20" s="174"/>
      <c r="F20" s="174"/>
      <c r="G20" s="174"/>
      <c r="H20" s="174"/>
      <c r="I20" s="174"/>
      <c r="J20" s="174"/>
      <c r="K20" s="174"/>
      <c r="L20" s="174"/>
      <c r="M20" s="174"/>
      <c r="N20" s="55"/>
    </row>
    <row r="21" spans="1:14">
      <c r="A21" s="53">
        <f>PLANILHA!A48</f>
        <v>5</v>
      </c>
      <c r="B21" s="54" t="str">
        <f>PLANILHA!D48</f>
        <v>FECHAMENTO LATERAL</v>
      </c>
      <c r="C21" s="172">
        <f>PLANILHA!H51*(1+PLANILHA!$E$125)</f>
        <v>19518.937782500281</v>
      </c>
      <c r="D21" s="173">
        <f>C21/$C$36</f>
        <v>5.9910547290860733E-2</v>
      </c>
      <c r="E21" s="174"/>
      <c r="F21" s="174">
        <f>E21</f>
        <v>0</v>
      </c>
      <c r="G21" s="174">
        <v>60</v>
      </c>
      <c r="H21" s="174">
        <f>F21+G21</f>
        <v>60</v>
      </c>
      <c r="I21" s="174">
        <v>40</v>
      </c>
      <c r="J21" s="174">
        <f>H21+I21</f>
        <v>100</v>
      </c>
      <c r="K21" s="174"/>
      <c r="L21" s="174">
        <f>J21+K21</f>
        <v>100</v>
      </c>
      <c r="M21" s="174"/>
      <c r="N21" s="55">
        <f>L21+M21</f>
        <v>100</v>
      </c>
    </row>
    <row r="22" spans="1:14">
      <c r="A22" s="53"/>
      <c r="B22" s="54"/>
      <c r="C22" s="172"/>
      <c r="D22" s="175"/>
      <c r="E22" s="174"/>
      <c r="F22" s="174"/>
      <c r="G22" s="174"/>
      <c r="H22" s="174"/>
      <c r="I22" s="174"/>
      <c r="J22" s="174"/>
      <c r="K22" s="174"/>
      <c r="L22" s="174"/>
      <c r="M22" s="174"/>
      <c r="N22" s="55"/>
    </row>
    <row r="23" spans="1:14">
      <c r="A23" s="53">
        <f>PLANILHA!A53</f>
        <v>6</v>
      </c>
      <c r="B23" s="54" t="str">
        <f>PLANILHA!D53</f>
        <v>COBERTURA</v>
      </c>
      <c r="C23" s="172">
        <f>PLANILHA!H58*(1+PLANILHA!$E$125)</f>
        <v>88806.822584112728</v>
      </c>
      <c r="D23" s="173">
        <f>C23/$C$36</f>
        <v>0.27257965589431982</v>
      </c>
      <c r="E23" s="174"/>
      <c r="F23" s="174">
        <f>E23</f>
        <v>0</v>
      </c>
      <c r="G23" s="174"/>
      <c r="H23" s="174">
        <f>F23+G23</f>
        <v>0</v>
      </c>
      <c r="I23" s="174">
        <v>100</v>
      </c>
      <c r="J23" s="174">
        <f>H23+I23</f>
        <v>100</v>
      </c>
      <c r="K23" s="174"/>
      <c r="L23" s="174">
        <f>J23+K23</f>
        <v>100</v>
      </c>
      <c r="M23" s="174"/>
      <c r="N23" s="55">
        <f>L23+M23</f>
        <v>100</v>
      </c>
    </row>
    <row r="24" spans="1:14">
      <c r="A24" s="53"/>
      <c r="B24" s="54"/>
      <c r="C24" s="172"/>
      <c r="D24" s="175"/>
      <c r="E24" s="174"/>
      <c r="F24" s="174"/>
      <c r="G24" s="174"/>
      <c r="H24" s="174"/>
      <c r="I24" s="174"/>
      <c r="J24" s="174"/>
      <c r="K24" s="174"/>
      <c r="L24" s="174"/>
      <c r="M24" s="174"/>
      <c r="N24" s="55"/>
    </row>
    <row r="25" spans="1:14">
      <c r="A25" s="53">
        <f>PLANILHA!A60</f>
        <v>7</v>
      </c>
      <c r="B25" s="54" t="str">
        <f>PLANILHA!D60</f>
        <v>INSTALAÇÕES HIDRÁULICAS</v>
      </c>
      <c r="C25" s="172">
        <f>PLANILHA!H64*(1+PLANILHA!$E$125)</f>
        <v>8397.6877721056517</v>
      </c>
      <c r="D25" s="173">
        <f>C25/$C$36</f>
        <v>2.5775484097074291E-2</v>
      </c>
      <c r="E25" s="174"/>
      <c r="F25" s="174">
        <f>E25</f>
        <v>0</v>
      </c>
      <c r="G25" s="174"/>
      <c r="H25" s="174">
        <f>F25+G25</f>
        <v>0</v>
      </c>
      <c r="I25" s="174">
        <v>100</v>
      </c>
      <c r="J25" s="174">
        <f>H25+I25</f>
        <v>100</v>
      </c>
      <c r="K25" s="174"/>
      <c r="L25" s="174">
        <f>J25+K25</f>
        <v>100</v>
      </c>
      <c r="M25" s="174"/>
      <c r="N25" s="55">
        <f>L25+M25</f>
        <v>100</v>
      </c>
    </row>
    <row r="26" spans="1:14">
      <c r="A26" s="53"/>
      <c r="B26" s="54"/>
      <c r="C26" s="172"/>
      <c r="D26" s="175"/>
      <c r="E26" s="174"/>
      <c r="F26" s="174"/>
      <c r="G26" s="174"/>
      <c r="H26" s="174"/>
      <c r="I26" s="174"/>
      <c r="J26" s="174"/>
      <c r="K26" s="174"/>
      <c r="L26" s="174"/>
      <c r="M26" s="174"/>
      <c r="N26" s="55"/>
    </row>
    <row r="27" spans="1:14">
      <c r="A27" s="53">
        <f>PLANILHA!A66</f>
        <v>8</v>
      </c>
      <c r="B27" s="54" t="str">
        <f>PLANILHA!D66</f>
        <v>INSTALAÇÕES ELÉTRICAS</v>
      </c>
      <c r="C27" s="172">
        <f>PLANILHA!H103*(1+PLANILHA!$E$125)</f>
        <v>60900.459749556809</v>
      </c>
      <c r="D27" s="173">
        <f>C27/$C$36</f>
        <v>0.18692512443643941</v>
      </c>
      <c r="E27" s="174"/>
      <c r="F27" s="174">
        <f>E27</f>
        <v>0</v>
      </c>
      <c r="G27" s="174">
        <v>5</v>
      </c>
      <c r="H27" s="174">
        <f>F27+G27</f>
        <v>5</v>
      </c>
      <c r="I27" s="174">
        <v>35</v>
      </c>
      <c r="J27" s="174">
        <f>H27+I27</f>
        <v>40</v>
      </c>
      <c r="K27" s="174">
        <v>60</v>
      </c>
      <c r="L27" s="174">
        <f>J27+K27</f>
        <v>100</v>
      </c>
      <c r="M27" s="174"/>
      <c r="N27" s="55">
        <f>L27+M27</f>
        <v>100</v>
      </c>
    </row>
    <row r="28" spans="1:14">
      <c r="A28" s="53"/>
      <c r="B28" s="54"/>
      <c r="C28" s="172"/>
      <c r="D28" s="173"/>
      <c r="E28" s="174"/>
      <c r="F28" s="174"/>
      <c r="G28" s="174"/>
      <c r="H28" s="174"/>
      <c r="I28" s="174"/>
      <c r="J28" s="174"/>
      <c r="K28" s="174"/>
      <c r="L28" s="174"/>
      <c r="M28" s="174"/>
      <c r="N28" s="55"/>
    </row>
    <row r="29" spans="1:14">
      <c r="A29" s="53">
        <f>PLANILHA!A105</f>
        <v>9</v>
      </c>
      <c r="B29" s="54" t="str">
        <f>PLANILHA!D105</f>
        <v>PISOS</v>
      </c>
      <c r="C29" s="172">
        <f>PLANILHA!H114*(1+PLANILHA!$E$125)</f>
        <v>58063.514499676887</v>
      </c>
      <c r="D29" s="173">
        <f>C29/$C$36</f>
        <v>0.17821753263772511</v>
      </c>
      <c r="E29" s="174"/>
      <c r="F29" s="174">
        <f>E29</f>
        <v>0</v>
      </c>
      <c r="G29" s="174"/>
      <c r="H29" s="174">
        <f>F29+G29</f>
        <v>0</v>
      </c>
      <c r="I29" s="174">
        <v>35</v>
      </c>
      <c r="J29" s="174">
        <f>H29+I29</f>
        <v>35</v>
      </c>
      <c r="K29" s="174">
        <v>25</v>
      </c>
      <c r="L29" s="174">
        <f>J29+K29</f>
        <v>60</v>
      </c>
      <c r="M29" s="174">
        <v>40</v>
      </c>
      <c r="N29" s="55">
        <f>L29+M29</f>
        <v>100</v>
      </c>
    </row>
    <row r="30" spans="1:14">
      <c r="A30" s="53"/>
      <c r="B30" s="54"/>
      <c r="C30" s="172"/>
      <c r="D30" s="173"/>
      <c r="E30" s="174"/>
      <c r="F30" s="174"/>
      <c r="G30" s="174"/>
      <c r="H30" s="174"/>
      <c r="I30" s="174"/>
      <c r="J30" s="174"/>
      <c r="K30" s="174"/>
      <c r="L30" s="174"/>
      <c r="M30" s="174"/>
      <c r="N30" s="55"/>
    </row>
    <row r="31" spans="1:14">
      <c r="A31" s="53">
        <f>PLANILHA!A116</f>
        <v>10</v>
      </c>
      <c r="B31" s="54" t="str">
        <f>PLANILHA!D116</f>
        <v>PINTURA</v>
      </c>
      <c r="C31" s="172">
        <f>PLANILHA!H118*(1+PLANILHA!$E$125)</f>
        <v>17537.839921591494</v>
      </c>
      <c r="D31" s="173">
        <f>C31/$C$36</f>
        <v>5.3829854867617835E-2</v>
      </c>
      <c r="E31" s="174"/>
      <c r="F31" s="174">
        <f>E31</f>
        <v>0</v>
      </c>
      <c r="G31" s="174"/>
      <c r="H31" s="174">
        <f>F31+G31</f>
        <v>0</v>
      </c>
      <c r="I31" s="174"/>
      <c r="J31" s="174">
        <f>H31+I31</f>
        <v>0</v>
      </c>
      <c r="K31" s="174"/>
      <c r="L31" s="174">
        <f>J31+K31</f>
        <v>0</v>
      </c>
      <c r="M31" s="174">
        <v>100</v>
      </c>
      <c r="N31" s="55">
        <f>L31+M31</f>
        <v>100</v>
      </c>
    </row>
    <row r="32" spans="1:14">
      <c r="A32" s="53"/>
      <c r="B32" s="54"/>
      <c r="C32" s="172"/>
      <c r="D32" s="173"/>
      <c r="E32" s="174"/>
      <c r="F32" s="174"/>
      <c r="G32" s="174"/>
      <c r="H32" s="174"/>
      <c r="I32" s="174"/>
      <c r="J32" s="174"/>
      <c r="K32" s="174"/>
      <c r="L32" s="174"/>
      <c r="M32" s="174"/>
      <c r="N32" s="55"/>
    </row>
    <row r="33" spans="1:14">
      <c r="A33" s="53">
        <f>PLANILHA!A120</f>
        <v>11</v>
      </c>
      <c r="B33" s="54" t="str">
        <f>PLANILHA!D120</f>
        <v>SERVIÇOS COMPLEMENTARES</v>
      </c>
      <c r="C33" s="172">
        <f>PLANILHA!H122*(1+PLANILHA!$E$125)</f>
        <v>1380.7600191345496</v>
      </c>
      <c r="D33" s="173">
        <f>C33/$C$36</f>
        <v>4.238042528003483E-3</v>
      </c>
      <c r="E33" s="174"/>
      <c r="F33" s="174">
        <f>E33</f>
        <v>0</v>
      </c>
      <c r="G33" s="174"/>
      <c r="H33" s="174">
        <f>F33+G33</f>
        <v>0</v>
      </c>
      <c r="I33" s="174"/>
      <c r="J33" s="174">
        <f>H33+I33</f>
        <v>0</v>
      </c>
      <c r="K33" s="174"/>
      <c r="L33" s="174">
        <f>J33+K33</f>
        <v>0</v>
      </c>
      <c r="M33" s="174">
        <v>100</v>
      </c>
      <c r="N33" s="55">
        <f>L33+M33</f>
        <v>100</v>
      </c>
    </row>
    <row r="34" spans="1:14">
      <c r="A34" s="53"/>
      <c r="B34" s="54"/>
      <c r="C34" s="172"/>
      <c r="D34" s="173"/>
      <c r="E34" s="174"/>
      <c r="F34" s="174"/>
      <c r="G34" s="174"/>
      <c r="H34" s="174"/>
      <c r="I34" s="174"/>
      <c r="J34" s="174"/>
      <c r="K34" s="174"/>
      <c r="L34" s="174"/>
      <c r="M34" s="174"/>
      <c r="N34" s="55"/>
    </row>
    <row r="35" spans="1:14" ht="15.75" thickBot="1">
      <c r="A35" s="188"/>
      <c r="B35" s="168"/>
      <c r="C35" s="169">
        <f>SUM(C13:C34)</f>
        <v>325801.35994647921</v>
      </c>
      <c r="D35" s="170"/>
      <c r="E35" s="171"/>
      <c r="F35" s="171"/>
      <c r="G35" s="171"/>
      <c r="H35" s="171"/>
      <c r="I35" s="171"/>
      <c r="J35" s="171"/>
      <c r="K35" s="171"/>
      <c r="L35" s="171"/>
      <c r="M35" s="171"/>
      <c r="N35" s="189"/>
    </row>
    <row r="36" spans="1:14" ht="15.75" thickBot="1">
      <c r="A36" s="56"/>
      <c r="B36" s="57" t="s">
        <v>57</v>
      </c>
      <c r="C36" s="58">
        <f>C35</f>
        <v>325801.35994647921</v>
      </c>
      <c r="D36" s="59">
        <f>SUM(D13:D34)</f>
        <v>0.99999999999999989</v>
      </c>
      <c r="E36" s="60">
        <f>SUMPRODUCT(E13:E34,$D$13:$D$34)/100</f>
        <v>0.1004266190004264</v>
      </c>
      <c r="F36" s="61">
        <f>E36</f>
        <v>0.1004266190004264</v>
      </c>
      <c r="G36" s="60">
        <f>SUMPRODUCT(G13:G34,$D$13:$D$34)/100</f>
        <v>0.16338972384387127</v>
      </c>
      <c r="H36" s="62">
        <f>F36+G36</f>
        <v>0.26381634284429767</v>
      </c>
      <c r="I36" s="60">
        <f>SUMPRODUCT(I13:I34,$D$13:$D$34)/100</f>
        <v>0.45011928888369596</v>
      </c>
      <c r="J36" s="62">
        <f>H36+I36</f>
        <v>0.71393563172799368</v>
      </c>
      <c r="K36" s="60">
        <f>SUMPRODUCT(K13:K34,$D$13:$D$34)/100</f>
        <v>0.15670945782129495</v>
      </c>
      <c r="L36" s="62">
        <f>J36+K36</f>
        <v>0.87064508954928865</v>
      </c>
      <c r="M36" s="60">
        <f>SUMPRODUCT(M13:M34,$D$13:$D$34)/100</f>
        <v>0.12935491045071135</v>
      </c>
      <c r="N36" s="62">
        <f>L36+M36</f>
        <v>1</v>
      </c>
    </row>
    <row r="37" spans="1:14" ht="15.75" thickBot="1">
      <c r="A37" s="63"/>
      <c r="B37" s="64" t="s">
        <v>58</v>
      </c>
      <c r="C37" s="65"/>
      <c r="D37" s="66"/>
      <c r="E37" s="231">
        <f>E36*$C$36</f>
        <v>32719.12904516585</v>
      </c>
      <c r="F37" s="232"/>
      <c r="G37" s="231">
        <f>G36*$C$36</f>
        <v>53232.594229612936</v>
      </c>
      <c r="H37" s="232"/>
      <c r="I37" s="231">
        <f>I36*$C$36</f>
        <v>146649.47645645027</v>
      </c>
      <c r="J37" s="232"/>
      <c r="K37" s="231">
        <f>K36*$C$36</f>
        <v>51056.154474653318</v>
      </c>
      <c r="L37" s="232"/>
      <c r="M37" s="231">
        <f>M36*$C$36</f>
        <v>42144.005740596789</v>
      </c>
      <c r="N37" s="232"/>
    </row>
    <row r="38" spans="1:14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</row>
    <row r="39" spans="1:14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</row>
    <row r="40" spans="1:14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</row>
    <row r="41" spans="1:14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</row>
    <row r="42" spans="1:14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</row>
  </sheetData>
  <mergeCells count="13">
    <mergeCell ref="A8:N8"/>
    <mergeCell ref="M10:N11"/>
    <mergeCell ref="M37:N37"/>
    <mergeCell ref="E37:F37"/>
    <mergeCell ref="G37:H37"/>
    <mergeCell ref="I37:J37"/>
    <mergeCell ref="K37:L37"/>
    <mergeCell ref="C10:C12"/>
    <mergeCell ref="D10:D12"/>
    <mergeCell ref="E10:F11"/>
    <mergeCell ref="G10:H11"/>
    <mergeCell ref="I10:J11"/>
    <mergeCell ref="K10:L11"/>
  </mergeCells>
  <pageMargins left="1.81" right="0.51181102362204722" top="0.78740157480314965" bottom="0.78740157480314965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" sqref="F1"/>
    </sheetView>
  </sheetViews>
  <sheetFormatPr defaultRowHeight="15"/>
  <cols>
    <col min="1" max="1" width="5.28515625" customWidth="1"/>
    <col min="2" max="2" width="53.85546875" customWidth="1"/>
    <col min="4" max="4" width="11.42578125" customWidth="1"/>
    <col min="6" max="6" width="10.28515625" bestFit="1" customWidth="1"/>
  </cols>
  <sheetData>
    <row r="1" spans="1:6" ht="93" customHeight="1"/>
    <row r="2" spans="1:6" ht="23.25">
      <c r="A2" s="240" t="s">
        <v>295</v>
      </c>
      <c r="B2" s="240"/>
      <c r="C2" s="240"/>
      <c r="D2" s="240"/>
      <c r="E2" s="240"/>
      <c r="F2" s="240"/>
    </row>
    <row r="3" spans="1:6">
      <c r="A3" s="238" t="s">
        <v>293</v>
      </c>
      <c r="B3" s="238" t="s">
        <v>0</v>
      </c>
      <c r="C3" s="238" t="s">
        <v>294</v>
      </c>
      <c r="D3" s="238" t="s">
        <v>303</v>
      </c>
      <c r="E3" s="239" t="s">
        <v>304</v>
      </c>
      <c r="F3" s="239"/>
    </row>
    <row r="4" spans="1:6" ht="51.75">
      <c r="A4" s="237" t="s">
        <v>296</v>
      </c>
      <c r="B4" s="109" t="s">
        <v>102</v>
      </c>
      <c r="C4" s="198" t="s">
        <v>66</v>
      </c>
      <c r="D4" s="199">
        <v>254</v>
      </c>
      <c r="E4" s="235">
        <f>D4/2</f>
        <v>127</v>
      </c>
      <c r="F4" s="236"/>
    </row>
    <row r="5" spans="1:6">
      <c r="A5" s="237" t="s">
        <v>297</v>
      </c>
      <c r="B5" s="109" t="s">
        <v>105</v>
      </c>
      <c r="C5" s="198" t="s">
        <v>68</v>
      </c>
      <c r="D5" s="199">
        <f>186+631</f>
        <v>817</v>
      </c>
      <c r="E5" s="235">
        <f t="shared" ref="E5:E10" si="0">D5/2</f>
        <v>408.5</v>
      </c>
      <c r="F5" s="236"/>
    </row>
    <row r="6" spans="1:6" ht="64.5">
      <c r="A6" s="237" t="s">
        <v>298</v>
      </c>
      <c r="B6" s="127" t="s">
        <v>153</v>
      </c>
      <c r="C6" s="200" t="s">
        <v>67</v>
      </c>
      <c r="D6" s="199">
        <v>1.92</v>
      </c>
      <c r="E6" s="235">
        <f t="shared" si="0"/>
        <v>0.96</v>
      </c>
      <c r="F6" s="236"/>
    </row>
    <row r="7" spans="1:6">
      <c r="A7" s="237" t="s">
        <v>299</v>
      </c>
      <c r="B7" s="109" t="s">
        <v>108</v>
      </c>
      <c r="C7" s="198" t="s">
        <v>68</v>
      </c>
      <c r="D7" s="199">
        <v>4895</v>
      </c>
      <c r="E7" s="235">
        <f t="shared" si="0"/>
        <v>2447.5</v>
      </c>
      <c r="F7" s="236"/>
    </row>
    <row r="8" spans="1:6" ht="26.25">
      <c r="A8" s="237" t="s">
        <v>300</v>
      </c>
      <c r="B8" s="109" t="s">
        <v>44</v>
      </c>
      <c r="C8" s="198" t="s">
        <v>64</v>
      </c>
      <c r="D8" s="199">
        <v>125</v>
      </c>
      <c r="E8" s="235">
        <f t="shared" si="0"/>
        <v>62.5</v>
      </c>
      <c r="F8" s="236"/>
    </row>
    <row r="9" spans="1:6" ht="26.25">
      <c r="A9" s="237" t="s">
        <v>301</v>
      </c>
      <c r="B9" s="109" t="s">
        <v>44</v>
      </c>
      <c r="C9" s="198" t="s">
        <v>64</v>
      </c>
      <c r="D9" s="199">
        <v>445</v>
      </c>
      <c r="E9" s="235">
        <f t="shared" si="0"/>
        <v>222.5</v>
      </c>
      <c r="F9" s="236"/>
    </row>
    <row r="10" spans="1:6" ht="26.25">
      <c r="A10" s="237" t="s">
        <v>302</v>
      </c>
      <c r="B10" s="127" t="s">
        <v>229</v>
      </c>
      <c r="C10" s="200" t="s">
        <v>66</v>
      </c>
      <c r="D10" s="199">
        <v>50</v>
      </c>
      <c r="E10" s="235">
        <f t="shared" si="0"/>
        <v>25</v>
      </c>
      <c r="F10" s="236"/>
    </row>
  </sheetData>
  <mergeCells count="9">
    <mergeCell ref="A2:F2"/>
    <mergeCell ref="E8:F8"/>
    <mergeCell ref="E9:F9"/>
    <mergeCell ref="E10:F10"/>
    <mergeCell ref="E3:F3"/>
    <mergeCell ref="E4:F4"/>
    <mergeCell ref="E5:F5"/>
    <mergeCell ref="E6:F6"/>
    <mergeCell ref="E7:F7"/>
  </mergeCells>
  <conditionalFormatting sqref="C7">
    <cfRule type="expression" dxfId="0" priority="1" stopIfTrue="1">
      <formula>#REF!&lt;&gt;0</formula>
    </cfRule>
  </conditionalFormatting>
  <pageMargins left="1.97" right="0.51181102362204722" top="0.78740157480314965" bottom="0.78740157480314965" header="0.31496062992125984" footer="0.31496062992125984"/>
  <pageSetup paperSize="9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PLANILHA</vt:lpstr>
      <vt:lpstr>CRONOGRAMA</vt:lpstr>
      <vt:lpstr>Itens de relevancia</vt:lpstr>
      <vt:lpstr>CRONOGRAMA!Area_de_impressao</vt:lpstr>
      <vt:lpstr>PLANILHA!Area_de_impressao</vt:lpstr>
      <vt:lpstr>PLANILHA!Titulos_de_impressao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</dc:creator>
  <cp:lastModifiedBy>User</cp:lastModifiedBy>
  <cp:lastPrinted>2018-06-21T12:26:07Z</cp:lastPrinted>
  <dcterms:created xsi:type="dcterms:W3CDTF">2013-09-11T18:23:19Z</dcterms:created>
  <dcterms:modified xsi:type="dcterms:W3CDTF">2018-06-21T12:28:21Z</dcterms:modified>
</cp:coreProperties>
</file>