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7035" tabRatio="626"/>
  </bookViews>
  <sheets>
    <sheet name="Planilha orçamentária" sheetId="4" r:id="rId1"/>
    <sheet name="Cronograma" sheetId="6" r:id="rId2"/>
    <sheet name="itens de relevancia" sheetId="7" r:id="rId3"/>
  </sheets>
  <externalReferences>
    <externalReference r:id="rId4"/>
  </externalReference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.Print_Area" localSheetId="1">Cronograma!$A$1:$J$23</definedName>
    <definedName name="__xlnm.Print_Area" localSheetId="0">'Planilha orçamentária'!$A$1:$H$97</definedName>
    <definedName name="__xlnm.Print_Titles" localSheetId="1">Cronograma!$1:$14</definedName>
    <definedName name="__xlnm.Print_Titles" localSheetId="0">'Planilha orçamentária'!$1:$14</definedName>
    <definedName name="_xlnm.Print_Area" localSheetId="1">Cronograma!$A$1:$L$31</definedName>
    <definedName name="_xlnm.Print_Area" localSheetId="2">'itens de relevancia'!$A$1:$E$17</definedName>
    <definedName name="_xlnm.Print_Area" localSheetId="0">'Planilha orçamentária'!$A$1:$H$97</definedName>
    <definedName name="Cronograma1">#N/A</definedName>
    <definedName name="Fl_01" localSheetId="1">#N/A</definedName>
    <definedName name="Fl_01">#N/A</definedName>
    <definedName name="pla">#N/A</definedName>
    <definedName name="planilha">#N/A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_xlnm.Print_Titles" localSheetId="1">Cronograma!$1:$14</definedName>
    <definedName name="_xlnm.Print_Titles" localSheetId="0">'Planilha orçamentária'!$1:$14</definedName>
  </definedNames>
  <calcPr calcId="124519"/>
</workbook>
</file>

<file path=xl/calcChain.xml><?xml version="1.0" encoding="utf-8"?>
<calcChain xmlns="http://schemas.openxmlformats.org/spreadsheetml/2006/main">
  <c r="G31" i="4"/>
  <c r="D26"/>
  <c r="B7" i="7" s="1"/>
  <c r="D8"/>
  <c r="E8" s="1"/>
  <c r="D7"/>
  <c r="E7" s="1"/>
  <c r="B28" i="4"/>
  <c r="C28"/>
  <c r="D28"/>
  <c r="E28"/>
  <c r="F28"/>
  <c r="B20"/>
  <c r="C20"/>
  <c r="D20"/>
  <c r="E20"/>
  <c r="B21"/>
  <c r="C21"/>
  <c r="D21"/>
  <c r="E21"/>
  <c r="B22"/>
  <c r="C22"/>
  <c r="D22"/>
  <c r="E22"/>
  <c r="C23"/>
  <c r="D23"/>
  <c r="E23"/>
  <c r="F23"/>
  <c r="C24"/>
  <c r="D24"/>
  <c r="E24"/>
  <c r="F24"/>
  <c r="C25"/>
  <c r="D25"/>
  <c r="E25"/>
  <c r="F25"/>
  <c r="E26"/>
  <c r="C7" i="7" s="1"/>
  <c r="C27" i="4"/>
  <c r="D27"/>
  <c r="E27"/>
  <c r="F27"/>
  <c r="C29"/>
  <c r="D29"/>
  <c r="E29"/>
  <c r="F29"/>
  <c r="C30"/>
  <c r="D30"/>
  <c r="E30"/>
  <c r="F30"/>
  <c r="C31"/>
  <c r="D31"/>
  <c r="E31"/>
  <c r="F31"/>
  <c r="H31" s="1"/>
  <c r="C32"/>
  <c r="D32"/>
  <c r="E32"/>
  <c r="F32"/>
  <c r="H32" s="1"/>
  <c r="C33"/>
  <c r="D33"/>
  <c r="E33"/>
  <c r="F33"/>
  <c r="H33" s="1"/>
  <c r="C34"/>
  <c r="D34"/>
  <c r="E34"/>
  <c r="F34"/>
  <c r="H34" s="1"/>
  <c r="C35"/>
  <c r="D35"/>
  <c r="E35"/>
  <c r="F35"/>
  <c r="B36"/>
  <c r="C36"/>
  <c r="D36"/>
  <c r="E36"/>
  <c r="C37"/>
  <c r="D37"/>
  <c r="E37"/>
  <c r="F37"/>
  <c r="B38"/>
  <c r="C38"/>
  <c r="D38"/>
  <c r="E38"/>
  <c r="C39"/>
  <c r="D39"/>
  <c r="E39"/>
  <c r="F39"/>
  <c r="H39" s="1"/>
  <c r="B40"/>
  <c r="C40"/>
  <c r="D40"/>
  <c r="E40"/>
  <c r="B41"/>
  <c r="C41"/>
  <c r="D41"/>
  <c r="E41"/>
  <c r="B42"/>
  <c r="C42"/>
  <c r="D42"/>
  <c r="E42"/>
  <c r="C43"/>
  <c r="D43"/>
  <c r="E43"/>
  <c r="F43"/>
  <c r="C44"/>
  <c r="D44"/>
  <c r="E44"/>
  <c r="F44"/>
  <c r="H44" s="1"/>
  <c r="B45"/>
  <c r="C45"/>
  <c r="D45"/>
  <c r="E45"/>
  <c r="B46"/>
  <c r="C46"/>
  <c r="D46"/>
  <c r="E46"/>
  <c r="B47"/>
  <c r="C47"/>
  <c r="D47"/>
  <c r="B8" i="7" s="1"/>
  <c r="E47" i="4"/>
  <c r="B48"/>
  <c r="C48"/>
  <c r="D48"/>
  <c r="E48"/>
  <c r="C8" i="7" s="1"/>
  <c r="B49" i="4"/>
  <c r="C49"/>
  <c r="D49"/>
  <c r="E49"/>
  <c r="B50"/>
  <c r="C50"/>
  <c r="D50"/>
  <c r="E50"/>
  <c r="B51"/>
  <c r="C51"/>
  <c r="D51"/>
  <c r="E51"/>
  <c r="C52"/>
  <c r="D52"/>
  <c r="E52"/>
  <c r="F52"/>
  <c r="C53"/>
  <c r="D53"/>
  <c r="E53"/>
  <c r="F53"/>
  <c r="B54"/>
  <c r="C54"/>
  <c r="D54"/>
  <c r="E54"/>
  <c r="E17"/>
  <c r="A19"/>
  <c r="A19" i="6" s="1"/>
  <c r="D19" i="4"/>
  <c r="B19" i="6"/>
  <c r="H73" i="4"/>
  <c r="H82" s="1"/>
  <c r="E58" s="1"/>
  <c r="B2" i="7"/>
  <c r="B1"/>
  <c r="B17" i="6"/>
  <c r="A17"/>
  <c r="A6"/>
  <c r="A7"/>
  <c r="A9"/>
  <c r="A10"/>
  <c r="A5"/>
  <c r="E16" i="4"/>
  <c r="D16"/>
  <c r="C16"/>
  <c r="B16"/>
  <c r="A16"/>
  <c r="F19" i="6"/>
  <c r="H19" s="1"/>
  <c r="F17"/>
  <c r="H17" s="1"/>
  <c r="G52" i="4"/>
  <c r="H52"/>
  <c r="G26"/>
  <c r="H26" s="1"/>
  <c r="G23"/>
  <c r="H23" s="1"/>
  <c r="G33"/>
  <c r="G37"/>
  <c r="H37" s="1"/>
  <c r="G22"/>
  <c r="H22" s="1"/>
  <c r="G40"/>
  <c r="H40" s="1"/>
  <c r="G39"/>
  <c r="G49"/>
  <c r="H49" s="1"/>
  <c r="G53"/>
  <c r="H53" s="1"/>
  <c r="G45"/>
  <c r="H45" s="1"/>
  <c r="G50"/>
  <c r="H50" s="1"/>
  <c r="G42"/>
  <c r="H42" s="1"/>
  <c r="G25"/>
  <c r="H25" s="1"/>
  <c r="G27"/>
  <c r="H27" s="1"/>
  <c r="G54"/>
  <c r="H54" s="1"/>
  <c r="G20"/>
  <c r="H20" s="1"/>
  <c r="G32"/>
  <c r="G43"/>
  <c r="H43" s="1"/>
  <c r="G28"/>
  <c r="H28" s="1"/>
  <c r="G35"/>
  <c r="H35" s="1"/>
  <c r="G47"/>
  <c r="H47" s="1"/>
  <c r="G29"/>
  <c r="H29" s="1"/>
  <c r="G38"/>
  <c r="H38" s="1"/>
  <c r="G48"/>
  <c r="H48" s="1"/>
  <c r="G24"/>
  <c r="H24" s="1"/>
  <c r="G30"/>
  <c r="H30" s="1"/>
  <c r="G16"/>
  <c r="H16" s="1"/>
  <c r="H17" s="1"/>
  <c r="G34"/>
  <c r="G41"/>
  <c r="H41"/>
  <c r="G44"/>
  <c r="G21"/>
  <c r="H21"/>
  <c r="G51"/>
  <c r="H51"/>
  <c r="G36"/>
  <c r="H36" s="1"/>
  <c r="G46"/>
  <c r="H46"/>
  <c r="C17" i="6" l="1"/>
  <c r="C21" s="1"/>
  <c r="C22" s="1"/>
  <c r="D17" s="1"/>
  <c r="H57" i="4"/>
  <c r="H58" s="1"/>
  <c r="H55"/>
  <c r="C19" i="6" s="1"/>
  <c r="H81" i="4"/>
  <c r="E55"/>
  <c r="D22" i="6" l="1"/>
  <c r="E22"/>
  <c r="G22"/>
  <c r="G23" s="1"/>
  <c r="D19"/>
  <c r="E23"/>
  <c r="F22"/>
  <c r="H22" l="1"/>
</calcChain>
</file>

<file path=xl/sharedStrings.xml><?xml version="1.0" encoding="utf-8"?>
<sst xmlns="http://schemas.openxmlformats.org/spreadsheetml/2006/main" count="113" uniqueCount="102">
  <si>
    <t>DESCRIÇÃO</t>
  </si>
  <si>
    <t>Quant.</t>
  </si>
  <si>
    <t>SERVIÇOS PRELIMINARES</t>
  </si>
  <si>
    <t>SINAPI</t>
  </si>
  <si>
    <t>CPOS</t>
  </si>
  <si>
    <t>M</t>
  </si>
  <si>
    <t>2.1</t>
  </si>
  <si>
    <t>2.2</t>
  </si>
  <si>
    <t>2.3</t>
  </si>
  <si>
    <t>2.4</t>
  </si>
  <si>
    <t>2.5</t>
  </si>
  <si>
    <t>2.7</t>
  </si>
  <si>
    <t>2.8</t>
  </si>
  <si>
    <t>2.9</t>
  </si>
  <si>
    <t>2.10</t>
  </si>
  <si>
    <t>2.11</t>
  </si>
  <si>
    <t>2.12</t>
  </si>
  <si>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</si>
  <si>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</si>
  <si>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</si>
  <si>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</si>
  <si>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</si>
  <si>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</si>
  <si>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Preço Unit.</t>
  </si>
  <si>
    <t>Preço Serviço</t>
  </si>
  <si>
    <t>TOTAL ITEM</t>
  </si>
  <si>
    <t>TOTAL GERAL</t>
  </si>
  <si>
    <t>TOTAL GERAL COM BDI</t>
  </si>
  <si>
    <t>CÓDIGOS</t>
  </si>
  <si>
    <t>DATA BASE</t>
  </si>
  <si>
    <t>ALEXANDRE R.GAINO</t>
  </si>
  <si>
    <t>ENG. CIVIL</t>
  </si>
  <si>
    <t>CRONOGRAMA FÍSICO FINANCEIRO</t>
  </si>
  <si>
    <t>VALOR TOTAL SERVIÇOS (R$)</t>
  </si>
  <si>
    <t>PESO          %</t>
  </si>
  <si>
    <t>MÊS 01</t>
  </si>
  <si>
    <t>MÊS 02</t>
  </si>
  <si>
    <t>DESCRIÇÃO DOS SERVIÇOS</t>
  </si>
  <si>
    <t>SIMPL.%</t>
  </si>
  <si>
    <t>ACUM. %</t>
  </si>
  <si>
    <t>Total da Obra</t>
  </si>
  <si>
    <t>Totais de cada mês</t>
  </si>
  <si>
    <t>2.13</t>
  </si>
  <si>
    <t>2.14</t>
  </si>
  <si>
    <t>2.15</t>
  </si>
  <si>
    <t>2.16</t>
  </si>
  <si>
    <t>CREA 5060435411</t>
  </si>
  <si>
    <t>MERCADO LOCAL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</si>
  <si>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</si>
  <si>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Itens de Relevancia</t>
  </si>
  <si>
    <t>Descriçao</t>
  </si>
  <si>
    <t>Unidade</t>
  </si>
  <si>
    <t>Quant a solicitar em edital</t>
  </si>
  <si>
    <t>Proprietário: PREFEITURA MUNICIPAL DE CORDEIRÓPOLIS</t>
  </si>
  <si>
    <t>SISTEMA NACIONAL DE PESQUISA DE CUSTOS E ÍNDICES DA CONSTRUÇÃO CIVIL</t>
  </si>
  <si>
    <t>COMPANHIA PAULISTA DE OBRAS E SERVIÇOS</t>
  </si>
  <si>
    <t>ENGº  GILBERTO PERUCHI</t>
  </si>
  <si>
    <t>SECRETÁRIO MUNICIPAL DE OBRAS URBANISMO E SERVIÇOS PÚBLICOS</t>
  </si>
  <si>
    <t>CREA 060136859-7</t>
  </si>
  <si>
    <t>Intervalo de admissibilidade</t>
  </si>
  <si>
    <t>Item Componente do BDI</t>
  </si>
  <si>
    <t>1º Quartil</t>
  </si>
  <si>
    <t>Médio</t>
  </si>
  <si>
    <t>3º Quartil</t>
  </si>
  <si>
    <t>Valores Propostos</t>
  </si>
  <si>
    <r>
      <t>A</t>
    </r>
    <r>
      <rPr>
        <sz val="11"/>
        <rFont val="Arial Narrow"/>
        <family val="2"/>
      </rPr>
      <t xml:space="preserve">dministração </t>
    </r>
    <r>
      <rPr>
        <b/>
        <sz val="11"/>
        <rFont val="Arial Narrow"/>
        <family val="2"/>
      </rPr>
      <t>C</t>
    </r>
    <r>
      <rPr>
        <sz val="11"/>
        <rFont val="Arial Narrow"/>
        <family val="2"/>
      </rPr>
      <t>entral</t>
    </r>
  </si>
  <si>
    <r>
      <t>S</t>
    </r>
    <r>
      <rPr>
        <sz val="11"/>
        <rFont val="Arial Narrow"/>
        <family val="2"/>
      </rPr>
      <t xml:space="preserve">eguro e </t>
    </r>
    <r>
      <rPr>
        <b/>
        <sz val="11"/>
        <rFont val="Arial Narrow"/>
        <family val="2"/>
      </rPr>
      <t>G</t>
    </r>
    <r>
      <rPr>
        <sz val="11"/>
        <rFont val="Arial Narrow"/>
        <family val="2"/>
      </rPr>
      <t>arantia</t>
    </r>
  </si>
  <si>
    <r>
      <t>R</t>
    </r>
    <r>
      <rPr>
        <sz val="11"/>
        <rFont val="Arial Narrow"/>
        <family val="2"/>
      </rPr>
      <t>isco</t>
    </r>
  </si>
  <si>
    <r>
      <t>D</t>
    </r>
    <r>
      <rPr>
        <sz val="11"/>
        <rFont val="Arial Narrow"/>
        <family val="2"/>
      </rPr>
      <t xml:space="preserve">espesas </t>
    </r>
    <r>
      <rPr>
        <b/>
        <sz val="11"/>
        <rFont val="Arial Narrow"/>
        <family val="2"/>
      </rPr>
      <t>F</t>
    </r>
    <r>
      <rPr>
        <sz val="11"/>
        <rFont val="Arial Narrow"/>
        <family val="2"/>
      </rPr>
      <t>inanceiras</t>
    </r>
  </si>
  <si>
    <r>
      <t>L</t>
    </r>
    <r>
      <rPr>
        <sz val="11"/>
        <rFont val="Arial Narrow"/>
        <family val="2"/>
      </rPr>
      <t>ucro</t>
    </r>
  </si>
  <si>
    <r>
      <t>I1:</t>
    </r>
    <r>
      <rPr>
        <sz val="11"/>
        <rFont val="Arial Narrow"/>
        <family val="2"/>
      </rPr>
      <t xml:space="preserve"> PIS e COFINS</t>
    </r>
  </si>
  <si>
    <r>
      <t>I2:</t>
    </r>
    <r>
      <rPr>
        <sz val="11"/>
        <rFont val="Arial Narrow"/>
        <family val="2"/>
      </rPr>
      <t xml:space="preserve"> ISSQN (conforme legislação municipal)</t>
    </r>
  </si>
  <si>
    <t>I3: Cont.Prev s/Rec.Bruta (Lei 12844/13 - Desoneração)</t>
  </si>
  <si>
    <t>BDI - SEM Desoneração = [(1+AC+S+G+R)X(1+DF)X(1+L)/(1-I1-I2)]-1</t>
  </si>
  <si>
    <t>BDI - COM Desoneração = [(1+AC+S+G+R)X(1+DF)X(1+L)/(1-I1-I2-I3)]-1</t>
  </si>
  <si>
    <t>2.6</t>
  </si>
  <si>
    <t>2.17</t>
  </si>
  <si>
    <t>2.18</t>
  </si>
  <si>
    <t>2.19</t>
  </si>
  <si>
    <t>2.20</t>
  </si>
  <si>
    <t>2.23</t>
  </si>
  <si>
    <t>2.24</t>
  </si>
  <si>
    <t>2.25</t>
  </si>
  <si>
    <t>2.26</t>
  </si>
  <si>
    <t>2.27</t>
  </si>
  <si>
    <t>2.29</t>
  </si>
  <si>
    <t>2.30</t>
  </si>
  <si>
    <t>2.31</t>
  </si>
  <si>
    <t>2.32</t>
  </si>
  <si>
    <t>2.33</t>
  </si>
  <si>
    <t>2.34</t>
  </si>
  <si>
    <t>2.35</t>
  </si>
  <si>
    <t xml:space="preserve">Obra : REDE URBANA AÉREA DE ILUMINAÇÃO PÚBLICA     </t>
  </si>
  <si>
    <t>Local : COMPLEXO VIÁRIO - VIADUTO VALDEMAR FRAGNANI - SP310 - KM 161,20 - MUNICÍPIO DE CORDEIRÓPOLIS</t>
  </si>
  <si>
    <t>2.21</t>
  </si>
  <si>
    <t>2.22</t>
  </si>
  <si>
    <t>2.28</t>
  </si>
  <si>
    <t>item</t>
  </si>
  <si>
    <t>a</t>
  </si>
  <si>
    <t>b</t>
  </si>
  <si>
    <t>ARQUIVO: 051 - O - 1183 - 20 - 001_1</t>
  </si>
  <si>
    <t>DATA BASE: MARÇO/2016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</si>
</sst>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&quot; R$&quot;#,##0.00\ ;&quot; R$(&quot;#,##0.00\);&quot; R$-&quot;#\ ;@\ "/>
    <numFmt numFmtId="166" formatCode="&quot;R$&quot;#,##0\ ;[Red]&quot;(R$&quot;#,##0\)"/>
    <numFmt numFmtId="167" formatCode="#,##0\ ;\-#,##0\ ;&quot; - &quot;;@\ "/>
    <numFmt numFmtId="168" formatCode="#,##0.00\ ;&quot; (&quot;#,##0.00\);&quot; -&quot;#\ ;@\ "/>
    <numFmt numFmtId="169" formatCode="0.0"/>
    <numFmt numFmtId="170" formatCode="&quot; R$ &quot;#,##0.00\ ;&quot; R$ (&quot;#,##0.00\);&quot; R$ -&quot;#\ ;@\ "/>
  </numFmts>
  <fonts count="23"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u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4"/>
      <name val="Britannic Bold"/>
      <family val="2"/>
    </font>
    <font>
      <b/>
      <sz val="12"/>
      <name val="Arial Narrow"/>
      <family val="2"/>
    </font>
    <font>
      <b/>
      <i/>
      <u/>
      <sz val="10"/>
      <name val="Arial Narrow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9"/>
      <name val="Arial Narrow"/>
      <family val="2"/>
    </font>
    <font>
      <sz val="10"/>
      <name val="Arial"/>
      <family val="2"/>
    </font>
    <font>
      <b/>
      <sz val="13"/>
      <name val="Arial Narrow"/>
      <family val="2"/>
    </font>
    <font>
      <b/>
      <sz val="11"/>
      <color theme="1"/>
      <name val="Arial Narrow"/>
      <family val="2"/>
    </font>
    <font>
      <b/>
      <sz val="11"/>
      <color theme="2" tint="-0.249977111117893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2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55"/>
      </patternFill>
    </fill>
  </fills>
  <borders count="36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</borders>
  <cellStyleXfs count="27">
    <xf numFmtId="0" fontId="0" fillId="0" borderId="0"/>
    <xf numFmtId="165" fontId="19" fillId="0" borderId="0"/>
    <xf numFmtId="168" fontId="19" fillId="0" borderId="0"/>
    <xf numFmtId="165" fontId="19" fillId="0" borderId="0"/>
    <xf numFmtId="166" fontId="19" fillId="0" borderId="0"/>
    <xf numFmtId="167" fontId="19" fillId="0" borderId="0"/>
    <xf numFmtId="167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3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 applyFont="0" applyFill="0" applyBorder="0" applyAlignment="0" applyProtection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</cellStyleXfs>
  <cellXfs count="274">
    <xf numFmtId="0" fontId="0" fillId="0" borderId="0" xfId="0"/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wrapText="1"/>
    </xf>
    <xf numFmtId="4" fontId="4" fillId="2" borderId="0" xfId="24" applyNumberFormat="1" applyFont="1" applyFill="1" applyBorder="1" applyAlignment="1" applyProtection="1">
      <alignment horizontal="center"/>
    </xf>
    <xf numFmtId="168" fontId="7" fillId="2" borderId="0" xfId="21" applyFont="1" applyFill="1" applyBorder="1" applyAlignment="1" applyProtection="1"/>
    <xf numFmtId="168" fontId="4" fillId="2" borderId="0" xfId="21" applyFont="1" applyFill="1" applyBorder="1" applyAlignment="1" applyProtection="1"/>
    <xf numFmtId="0" fontId="4" fillId="0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4" fillId="2" borderId="0" xfId="0" applyNumberFormat="1" applyFont="1" applyFill="1" applyBorder="1" applyAlignment="1">
      <alignment horizontal="center"/>
    </xf>
    <xf numFmtId="168" fontId="5" fillId="2" borderId="0" xfId="21" applyFont="1" applyFill="1" applyBorder="1" applyAlignment="1" applyProtection="1">
      <alignment horizontal="center"/>
    </xf>
    <xf numFmtId="168" fontId="5" fillId="2" borderId="0" xfId="21" applyFont="1" applyFill="1" applyBorder="1" applyAlignment="1" applyProtection="1">
      <alignment horizontal="justify" wrapText="1"/>
    </xf>
    <xf numFmtId="4" fontId="5" fillId="2" borderId="0" xfId="24" applyNumberFormat="1" applyFont="1" applyFill="1" applyBorder="1" applyAlignment="1" applyProtection="1">
      <alignment horizontal="center"/>
    </xf>
    <xf numFmtId="168" fontId="8" fillId="2" borderId="0" xfId="2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/>
    <xf numFmtId="0" fontId="11" fillId="0" borderId="0" xfId="0" applyFont="1" applyFill="1" applyAlignment="1"/>
    <xf numFmtId="0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168" fontId="7" fillId="2" borderId="0" xfId="24" applyNumberFormat="1" applyFont="1" applyFill="1" applyBorder="1" applyAlignment="1" applyProtection="1">
      <alignment horizontal="right"/>
    </xf>
    <xf numFmtId="168" fontId="8" fillId="2" borderId="0" xfId="24" applyNumberFormat="1" applyFont="1" applyFill="1" applyBorder="1" applyAlignment="1" applyProtection="1"/>
    <xf numFmtId="0" fontId="5" fillId="2" borderId="0" xfId="7" applyNumberFormat="1" applyFont="1" applyFill="1" applyBorder="1" applyAlignment="1">
      <alignment horizontal="center"/>
    </xf>
    <xf numFmtId="49" fontId="4" fillId="2" borderId="0" xfId="7" applyNumberFormat="1" applyFont="1" applyFill="1" applyBorder="1" applyAlignment="1">
      <alignment horizontal="left" wrapText="1"/>
    </xf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wrapText="1"/>
    </xf>
    <xf numFmtId="0" fontId="4" fillId="0" borderId="0" xfId="0" applyNumberFormat="1" applyFont="1" applyFill="1" applyAlignment="1"/>
    <xf numFmtId="169" fontId="0" fillId="2" borderId="0" xfId="0" applyNumberFormat="1" applyFont="1" applyFill="1" applyProtection="1"/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168" fontId="0" fillId="2" borderId="0" xfId="22" applyFont="1" applyFill="1" applyBorder="1" applyAlignment="1" applyProtection="1"/>
    <xf numFmtId="0" fontId="0" fillId="2" borderId="0" xfId="0" applyFont="1" applyFill="1" applyAlignment="1" applyProtection="1"/>
    <xf numFmtId="0" fontId="12" fillId="2" borderId="0" xfId="0" applyFont="1" applyFill="1" applyProtection="1"/>
    <xf numFmtId="2" fontId="16" fillId="3" borderId="1" xfId="11" applyNumberFormat="1" applyFont="1" applyFill="1" applyBorder="1" applyProtection="1"/>
    <xf numFmtId="2" fontId="16" fillId="3" borderId="2" xfId="11" applyNumberFormat="1" applyFont="1" applyFill="1" applyBorder="1" applyProtection="1"/>
    <xf numFmtId="2" fontId="17" fillId="3" borderId="3" xfId="1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2" fontId="17" fillId="3" borderId="4" xfId="11" applyNumberFormat="1" applyFont="1" applyFill="1" applyBorder="1" applyAlignment="1" applyProtection="1">
      <alignment horizontal="center"/>
    </xf>
    <xf numFmtId="2" fontId="17" fillId="3" borderId="5" xfId="11" applyNumberFormat="1" applyFont="1" applyFill="1" applyBorder="1" applyAlignment="1" applyProtection="1">
      <alignment horizontal="center"/>
    </xf>
    <xf numFmtId="1" fontId="4" fillId="2" borderId="6" xfId="0" applyNumberFormat="1" applyFont="1" applyFill="1" applyBorder="1" applyAlignment="1" applyProtection="1">
      <alignment horizontal="left" vertical="top" wrapText="1"/>
    </xf>
    <xf numFmtId="1" fontId="4" fillId="2" borderId="7" xfId="0" applyNumberFormat="1" applyFont="1" applyFill="1" applyBorder="1" applyAlignment="1" applyProtection="1">
      <alignment horizontal="left" vertical="top" wrapText="1"/>
    </xf>
    <xf numFmtId="170" fontId="16" fillId="2" borderId="7" xfId="11" applyNumberFormat="1" applyFont="1" applyFill="1" applyBorder="1" applyAlignment="1" applyProtection="1">
      <alignment horizontal="right"/>
    </xf>
    <xf numFmtId="10" fontId="0" fillId="2" borderId="8" xfId="15" applyNumberFormat="1" applyFont="1" applyFill="1" applyBorder="1" applyAlignment="1" applyProtection="1"/>
    <xf numFmtId="2" fontId="16" fillId="2" borderId="9" xfId="11" applyNumberFormat="1" applyFont="1" applyFill="1" applyBorder="1" applyProtection="1"/>
    <xf numFmtId="2" fontId="16" fillId="2" borderId="10" xfId="11" applyNumberFormat="1" applyFont="1" applyFill="1" applyBorder="1" applyProtection="1"/>
    <xf numFmtId="2" fontId="16" fillId="2" borderId="11" xfId="11" applyNumberFormat="1" applyFont="1" applyFill="1" applyBorder="1" applyProtection="1"/>
    <xf numFmtId="1" fontId="4" fillId="2" borderId="12" xfId="0" applyNumberFormat="1" applyFont="1" applyFill="1" applyBorder="1" applyAlignment="1" applyProtection="1">
      <alignment horizontal="left" vertical="top" wrapText="1"/>
    </xf>
    <xf numFmtId="1" fontId="4" fillId="2" borderId="13" xfId="0" applyNumberFormat="1" applyFont="1" applyFill="1" applyBorder="1" applyAlignment="1" applyProtection="1">
      <alignment horizontal="left" vertical="top" wrapText="1"/>
    </xf>
    <xf numFmtId="170" fontId="16" fillId="2" borderId="13" xfId="11" applyNumberFormat="1" applyFont="1" applyFill="1" applyBorder="1" applyAlignment="1" applyProtection="1">
      <alignment horizontal="right"/>
    </xf>
    <xf numFmtId="168" fontId="0" fillId="2" borderId="14" xfId="22" applyFont="1" applyFill="1" applyBorder="1" applyAlignment="1" applyProtection="1"/>
    <xf numFmtId="2" fontId="16" fillId="2" borderId="15" xfId="11" applyNumberFormat="1" applyFont="1" applyFill="1" applyBorder="1" applyProtection="1"/>
    <xf numFmtId="2" fontId="16" fillId="2" borderId="16" xfId="11" applyNumberFormat="1" applyFont="1" applyFill="1" applyBorder="1" applyProtection="1"/>
    <xf numFmtId="10" fontId="0" fillId="2" borderId="14" xfId="15" applyNumberFormat="1" applyFont="1" applyFill="1" applyBorder="1" applyAlignment="1" applyProtection="1"/>
    <xf numFmtId="169" fontId="5" fillId="2" borderId="17" xfId="0" applyNumberFormat="1" applyFont="1" applyFill="1" applyBorder="1" applyAlignment="1" applyProtection="1">
      <alignment horizontal="right" vertical="top"/>
    </xf>
    <xf numFmtId="2" fontId="16" fillId="2" borderId="17" xfId="11" applyNumberFormat="1" applyFont="1" applyFill="1" applyBorder="1" applyAlignment="1" applyProtection="1">
      <alignment wrapText="1"/>
    </xf>
    <xf numFmtId="170" fontId="18" fillId="2" borderId="17" xfId="11" applyNumberFormat="1" applyFont="1" applyFill="1" applyBorder="1" applyAlignment="1" applyProtection="1">
      <alignment horizontal="right"/>
    </xf>
    <xf numFmtId="2" fontId="16" fillId="2" borderId="17" xfId="11" applyNumberFormat="1" applyFont="1" applyFill="1" applyBorder="1" applyAlignment="1" applyProtection="1">
      <alignment horizontal="center"/>
    </xf>
    <xf numFmtId="2" fontId="16" fillId="2" borderId="17" xfId="11" applyNumberFormat="1" applyFont="1" applyFill="1" applyBorder="1" applyProtection="1"/>
    <xf numFmtId="2" fontId="4" fillId="3" borderId="18" xfId="11" applyNumberFormat="1" applyFont="1" applyFill="1" applyBorder="1" applyAlignment="1" applyProtection="1">
      <alignment horizontal="right"/>
    </xf>
    <xf numFmtId="2" fontId="5" fillId="3" borderId="19" xfId="11" applyNumberFormat="1" applyFont="1" applyFill="1" applyBorder="1" applyAlignment="1" applyProtection="1">
      <alignment horizontal="right"/>
    </xf>
    <xf numFmtId="170" fontId="5" fillId="3" borderId="17" xfId="11" applyNumberFormat="1" applyFont="1" applyFill="1" applyBorder="1" applyProtection="1"/>
    <xf numFmtId="9" fontId="5" fillId="3" borderId="20" xfId="12" applyFont="1" applyFill="1" applyBorder="1" applyAlignment="1" applyProtection="1">
      <alignment horizontal="center"/>
    </xf>
    <xf numFmtId="10" fontId="4" fillId="3" borderId="3" xfId="12" applyNumberFormat="1" applyFont="1" applyFill="1" applyBorder="1" applyAlignment="1" applyProtection="1">
      <alignment horizontal="center"/>
    </xf>
    <xf numFmtId="10" fontId="5" fillId="3" borderId="17" xfId="12" applyNumberFormat="1" applyFont="1" applyFill="1" applyBorder="1" applyAlignment="1" applyProtection="1"/>
    <xf numFmtId="10" fontId="5" fillId="3" borderId="3" xfId="12" applyNumberFormat="1" applyFont="1" applyFill="1" applyBorder="1" applyAlignment="1" applyProtection="1"/>
    <xf numFmtId="2" fontId="4" fillId="3" borderId="4" xfId="11" applyNumberFormat="1" applyFont="1" applyFill="1" applyBorder="1" applyAlignment="1" applyProtection="1">
      <alignment horizontal="right"/>
    </xf>
    <xf numFmtId="2" fontId="5" fillId="3" borderId="5" xfId="11" applyNumberFormat="1" applyFont="1" applyFill="1" applyBorder="1" applyAlignment="1" applyProtection="1">
      <alignment horizontal="right"/>
    </xf>
    <xf numFmtId="165" fontId="4" fillId="3" borderId="18" xfId="3" applyFont="1" applyFill="1" applyBorder="1" applyAlignment="1" applyProtection="1"/>
    <xf numFmtId="165" fontId="4" fillId="3" borderId="17" xfId="3" applyFont="1" applyFill="1" applyBorder="1" applyAlignment="1" applyProtection="1">
      <alignment horizontal="center"/>
    </xf>
    <xf numFmtId="169" fontId="0" fillId="2" borderId="0" xfId="0" applyNumberFormat="1" applyFont="1" applyFill="1" applyAlignment="1" applyProtection="1">
      <alignment horizontal="center"/>
    </xf>
    <xf numFmtId="169" fontId="0" fillId="2" borderId="0" xfId="0" applyNumberFormat="1" applyFont="1" applyFill="1" applyAlignment="1" applyProtection="1"/>
    <xf numFmtId="169" fontId="12" fillId="2" borderId="0" xfId="0" applyNumberFormat="1" applyFont="1" applyFill="1" applyProtection="1"/>
    <xf numFmtId="4" fontId="7" fillId="2" borderId="0" xfId="24" applyNumberFormat="1" applyFont="1" applyFill="1" applyBorder="1" applyAlignment="1" applyProtection="1"/>
    <xf numFmtId="0" fontId="5" fillId="4" borderId="21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" fontId="5" fillId="4" borderId="21" xfId="24" applyNumberFormat="1" applyFont="1" applyFill="1" applyBorder="1" applyAlignment="1" applyProtection="1">
      <alignment horizontal="center" vertical="center" wrapText="1"/>
    </xf>
    <xf numFmtId="168" fontId="8" fillId="4" borderId="21" xfId="21" applyFont="1" applyFill="1" applyBorder="1" applyAlignment="1" applyProtection="1">
      <alignment horizontal="center" vertical="center" wrapText="1"/>
    </xf>
    <xf numFmtId="168" fontId="5" fillId="4" borderId="21" xfId="2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4" fontId="7" fillId="0" borderId="21" xfId="24" applyNumberFormat="1" applyFont="1" applyFill="1" applyBorder="1" applyAlignment="1" applyProtection="1"/>
    <xf numFmtId="168" fontId="7" fillId="0" borderId="21" xfId="24" applyNumberFormat="1" applyFont="1" applyFill="1" applyBorder="1" applyAlignment="1" applyProtection="1">
      <alignment horizontal="right"/>
    </xf>
    <xf numFmtId="168" fontId="7" fillId="0" borderId="21" xfId="24" applyFont="1" applyFill="1" applyBorder="1" applyAlignment="1" applyProtection="1"/>
    <xf numFmtId="0" fontId="7" fillId="0" borderId="21" xfId="0" applyNumberFormat="1" applyFont="1" applyFill="1" applyBorder="1" applyAlignment="1">
      <alignment horizontal="center"/>
    </xf>
    <xf numFmtId="0" fontId="7" fillId="0" borderId="21" xfId="0" applyNumberFormat="1" applyFont="1" applyFill="1" applyBorder="1" applyAlignment="1">
      <alignment wrapText="1"/>
    </xf>
    <xf numFmtId="4" fontId="7" fillId="0" borderId="21" xfId="24" applyNumberFormat="1" applyFont="1" applyFill="1" applyBorder="1" applyAlignment="1" applyProtection="1">
      <alignment wrapText="1"/>
    </xf>
    <xf numFmtId="168" fontId="7" fillId="0" borderId="21" xfId="24" applyNumberFormat="1" applyFont="1" applyFill="1" applyBorder="1" applyAlignment="1" applyProtection="1"/>
    <xf numFmtId="0" fontId="8" fillId="0" borderId="21" xfId="0" applyNumberFormat="1" applyFont="1" applyFill="1" applyBorder="1" applyAlignment="1">
      <alignment horizontal="right" wrapText="1"/>
    </xf>
    <xf numFmtId="168" fontId="8" fillId="0" borderId="21" xfId="24" applyNumberFormat="1" applyFont="1" applyFill="1" applyBorder="1" applyAlignment="1" applyProtection="1"/>
    <xf numFmtId="0" fontId="7" fillId="4" borderId="21" xfId="0" applyNumberFormat="1" applyFont="1" applyFill="1" applyBorder="1" applyAlignment="1">
      <alignment horizontal="center"/>
    </xf>
    <xf numFmtId="49" fontId="7" fillId="4" borderId="21" xfId="0" applyNumberFormat="1" applyFont="1" applyFill="1" applyBorder="1" applyAlignment="1">
      <alignment horizontal="center"/>
    </xf>
    <xf numFmtId="0" fontId="8" fillId="4" borderId="21" xfId="0" applyFont="1" applyFill="1" applyBorder="1" applyAlignment="1">
      <alignment horizontal="right" wrapText="1"/>
    </xf>
    <xf numFmtId="0" fontId="4" fillId="4" borderId="21" xfId="0" applyNumberFormat="1" applyFont="1" applyFill="1" applyBorder="1" applyAlignment="1">
      <alignment horizontal="center"/>
    </xf>
    <xf numFmtId="168" fontId="7" fillId="4" borderId="21" xfId="24" applyNumberFormat="1" applyFont="1" applyFill="1" applyBorder="1" applyAlignment="1" applyProtection="1">
      <alignment horizontal="right"/>
    </xf>
    <xf numFmtId="168" fontId="8" fillId="4" borderId="21" xfId="24" applyNumberFormat="1" applyFont="1" applyFill="1" applyBorder="1" applyAlignment="1" applyProtection="1"/>
    <xf numFmtId="2" fontId="7" fillId="4" borderId="21" xfId="24" applyNumberFormat="1" applyFont="1" applyFill="1" applyBorder="1" applyAlignment="1" applyProtection="1"/>
    <xf numFmtId="168" fontId="7" fillId="4" borderId="21" xfId="24" applyNumberFormat="1" applyFont="1" applyFill="1" applyBorder="1" applyAlignment="1" applyProtection="1"/>
    <xf numFmtId="0" fontId="8" fillId="4" borderId="21" xfId="7" applyNumberFormat="1" applyFont="1" applyFill="1" applyBorder="1" applyAlignment="1">
      <alignment horizontal="center" vertical="center"/>
    </xf>
    <xf numFmtId="49" fontId="8" fillId="4" borderId="21" xfId="7" applyNumberFormat="1" applyFont="1" applyFill="1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5" fillId="2" borderId="0" xfId="21" applyNumberFormat="1" applyFont="1" applyFill="1" applyBorder="1" applyAlignment="1" applyProtection="1">
      <alignment horizontal="center"/>
    </xf>
    <xf numFmtId="1" fontId="5" fillId="4" borderId="21" xfId="0" applyNumberFormat="1" applyFont="1" applyFill="1" applyBorder="1" applyAlignment="1">
      <alignment horizontal="center" vertical="center" wrapText="1"/>
    </xf>
    <xf numFmtId="1" fontId="7" fillId="4" borderId="21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5" borderId="0" xfId="0" applyNumberFormat="1" applyFont="1" applyFill="1" applyBorder="1" applyAlignment="1">
      <alignment horizontal="left"/>
    </xf>
    <xf numFmtId="0" fontId="4" fillId="5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4" fillId="7" borderId="0" xfId="0" applyNumberFormat="1" applyFont="1" applyFill="1" applyBorder="1" applyAlignment="1">
      <alignment horizontal="center"/>
    </xf>
    <xf numFmtId="169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justify" wrapText="1"/>
    </xf>
    <xf numFmtId="0" fontId="4" fillId="5" borderId="0" xfId="0" applyFont="1" applyFill="1" applyAlignment="1">
      <alignment horizontal="center"/>
    </xf>
    <xf numFmtId="4" fontId="4" fillId="5" borderId="0" xfId="24" applyNumberFormat="1" applyFont="1" applyFill="1" applyAlignment="1">
      <alignment horizontal="center"/>
    </xf>
    <xf numFmtId="168" fontId="7" fillId="5" borderId="0" xfId="21" applyFont="1" applyFill="1" applyAlignment="1"/>
    <xf numFmtId="168" fontId="4" fillId="5" borderId="0" xfId="21" applyFont="1" applyFill="1" applyAlignment="1"/>
    <xf numFmtId="0" fontId="4" fillId="7" borderId="0" xfId="0" applyFont="1" applyFill="1" applyAlignment="1"/>
    <xf numFmtId="0" fontId="4" fillId="5" borderId="0" xfId="0" applyFont="1" applyFill="1" applyAlignment="1">
      <alignment wrapText="1"/>
    </xf>
    <xf numFmtId="0" fontId="20" fillId="7" borderId="0" xfId="0" applyFont="1" applyFill="1" applyAlignment="1">
      <alignment horizontal="center" wrapText="1"/>
    </xf>
    <xf numFmtId="0" fontId="4" fillId="7" borderId="0" xfId="0" applyNumberFormat="1" applyFont="1" applyFill="1" applyAlignment="1">
      <alignment horizontal="center"/>
    </xf>
    <xf numFmtId="4" fontId="4" fillId="7" borderId="0" xfId="24" applyNumberFormat="1" applyFont="1" applyFill="1" applyAlignment="1">
      <alignment horizontal="center"/>
    </xf>
    <xf numFmtId="168" fontId="7" fillId="7" borderId="0" xfId="21" applyFont="1" applyFill="1" applyAlignment="1"/>
    <xf numFmtId="168" fontId="4" fillId="7" borderId="0" xfId="21" applyFont="1" applyFill="1" applyAlignment="1"/>
    <xf numFmtId="0" fontId="5" fillId="5" borderId="0" xfId="0" applyFont="1" applyFill="1" applyBorder="1" applyAlignment="1">
      <alignment horizontal="left"/>
    </xf>
    <xf numFmtId="0" fontId="5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wrapText="1"/>
    </xf>
    <xf numFmtId="0" fontId="5" fillId="7" borderId="0" xfId="0" applyNumberFormat="1" applyFont="1" applyFill="1" applyAlignment="1">
      <alignment horizontal="center"/>
    </xf>
    <xf numFmtId="4" fontId="4" fillId="7" borderId="0" xfId="24" applyNumberFormat="1" applyFont="1" applyFill="1" applyBorder="1" applyAlignment="1"/>
    <xf numFmtId="168" fontId="4" fillId="7" borderId="0" xfId="21" applyFont="1" applyFill="1" applyBorder="1" applyAlignment="1"/>
    <xf numFmtId="49" fontId="5" fillId="5" borderId="0" xfId="0" applyNumberFormat="1" applyFont="1" applyFill="1" applyBorder="1" applyAlignment="1">
      <alignment wrapText="1"/>
    </xf>
    <xf numFmtId="0" fontId="5" fillId="7" borderId="0" xfId="0" applyNumberFormat="1" applyFont="1" applyFill="1" applyAlignment="1">
      <alignment horizontal="left"/>
    </xf>
    <xf numFmtId="4" fontId="5" fillId="7" borderId="0" xfId="24" applyNumberFormat="1" applyFont="1" applyFill="1" applyBorder="1" applyAlignment="1"/>
    <xf numFmtId="168" fontId="7" fillId="7" borderId="0" xfId="21" applyFont="1" applyFill="1" applyBorder="1" applyAlignment="1"/>
    <xf numFmtId="0" fontId="4" fillId="5" borderId="0" xfId="0" applyFont="1" applyFill="1" applyBorder="1" applyAlignment="1">
      <alignment horizontal="center"/>
    </xf>
    <xf numFmtId="168" fontId="4" fillId="2" borderId="0" xfId="21" applyFont="1" applyFill="1" applyBorder="1" applyAlignment="1" applyProtection="1">
      <alignment horizontal="center"/>
    </xf>
    <xf numFmtId="0" fontId="8" fillId="0" borderId="21" xfId="0" applyFont="1" applyFill="1" applyBorder="1" applyAlignment="1">
      <alignment wrapText="1"/>
    </xf>
    <xf numFmtId="0" fontId="4" fillId="8" borderId="0" xfId="0" applyFont="1" applyFill="1" applyAlignment="1"/>
    <xf numFmtId="0" fontId="5" fillId="8" borderId="0" xfId="0" applyFont="1" applyFill="1" applyAlignment="1"/>
    <xf numFmtId="0" fontId="5" fillId="9" borderId="0" xfId="0" applyFont="1" applyFill="1" applyAlignment="1"/>
    <xf numFmtId="0" fontId="5" fillId="6" borderId="0" xfId="0" applyFont="1" applyFill="1" applyAlignment="1"/>
    <xf numFmtId="0" fontId="11" fillId="6" borderId="0" xfId="0" applyFont="1" applyFill="1" applyAlignment="1"/>
    <xf numFmtId="4" fontId="8" fillId="5" borderId="0" xfId="24" applyNumberFormat="1" applyFont="1" applyFill="1" applyBorder="1" applyAlignment="1"/>
    <xf numFmtId="0" fontId="5" fillId="5" borderId="0" xfId="0" applyFont="1" applyFill="1" applyBorder="1" applyAlignment="1">
      <alignment horizontal="center"/>
    </xf>
    <xf numFmtId="0" fontId="19" fillId="7" borderId="22" xfId="7" applyFill="1" applyBorder="1"/>
    <xf numFmtId="0" fontId="19" fillId="7" borderId="0" xfId="7" applyFill="1" applyBorder="1" applyAlignment="1">
      <alignment horizontal="right"/>
    </xf>
    <xf numFmtId="0" fontId="19" fillId="7" borderId="0" xfId="7" applyFill="1" applyBorder="1"/>
    <xf numFmtId="0" fontId="4" fillId="7" borderId="0" xfId="0" applyFont="1" applyFill="1" applyBorder="1" applyAlignment="1">
      <alignment horizontal="center" vertical="center"/>
    </xf>
    <xf numFmtId="169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justify" wrapText="1"/>
    </xf>
    <xf numFmtId="0" fontId="4" fillId="7" borderId="0" xfId="0" applyFont="1" applyFill="1" applyAlignment="1">
      <alignment horizontal="center"/>
    </xf>
    <xf numFmtId="0" fontId="5" fillId="7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center"/>
    </xf>
    <xf numFmtId="49" fontId="4" fillId="7" borderId="0" xfId="0" applyNumberFormat="1" applyFont="1" applyFill="1" applyBorder="1" applyAlignment="1">
      <alignment horizontal="justify" wrapText="1"/>
    </xf>
    <xf numFmtId="0" fontId="5" fillId="7" borderId="0" xfId="0" applyFont="1" applyFill="1" applyAlignment="1">
      <alignment horizontal="center"/>
    </xf>
    <xf numFmtId="49" fontId="5" fillId="7" borderId="0" xfId="0" applyNumberFormat="1" applyFont="1" applyFill="1" applyBorder="1" applyAlignment="1">
      <alignment horizontal="justify" wrapText="1"/>
    </xf>
    <xf numFmtId="0" fontId="12" fillId="10" borderId="0" xfId="0" applyFont="1" applyFill="1" applyProtection="1"/>
    <xf numFmtId="168" fontId="13" fillId="10" borderId="0" xfId="22" applyFont="1" applyFill="1" applyBorder="1" applyAlignment="1" applyProtection="1">
      <alignment horizontal="center"/>
    </xf>
    <xf numFmtId="0" fontId="0" fillId="10" borderId="0" xfId="0" applyFont="1" applyFill="1" applyProtection="1"/>
    <xf numFmtId="168" fontId="19" fillId="10" borderId="0" xfId="22" applyFont="1" applyFill="1" applyBorder="1" applyAlignment="1" applyProtection="1"/>
    <xf numFmtId="0" fontId="12" fillId="10" borderId="0" xfId="0" applyFont="1" applyFill="1" applyAlignment="1" applyProtection="1"/>
    <xf numFmtId="49" fontId="7" fillId="0" borderId="21" xfId="0" applyNumberFormat="1" applyFont="1" applyFill="1" applyBorder="1" applyAlignment="1">
      <alignment horizontal="center"/>
    </xf>
    <xf numFmtId="4" fontId="7" fillId="0" borderId="21" xfId="0" applyNumberFormat="1" applyFont="1" applyFill="1" applyBorder="1" applyAlignment="1">
      <alignment horizontal="center"/>
    </xf>
    <xf numFmtId="4" fontId="7" fillId="0" borderId="21" xfId="0" applyNumberFormat="1" applyFont="1" applyFill="1" applyBorder="1" applyAlignment="1">
      <alignment horizontal="center" wrapText="1"/>
    </xf>
    <xf numFmtId="10" fontId="5" fillId="4" borderId="21" xfId="0" applyNumberFormat="1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center" wrapText="1"/>
    </xf>
    <xf numFmtId="0" fontId="13" fillId="0" borderId="23" xfId="7" applyFont="1" applyBorder="1" applyAlignment="1">
      <alignment horizontal="center"/>
    </xf>
    <xf numFmtId="0" fontId="19" fillId="0" borderId="21" xfId="7" applyBorder="1"/>
    <xf numFmtId="0" fontId="13" fillId="11" borderId="21" xfId="7" applyFont="1" applyFill="1" applyBorder="1"/>
    <xf numFmtId="0" fontId="19" fillId="0" borderId="21" xfId="7" applyBorder="1" applyAlignment="1">
      <alignment wrapText="1"/>
    </xf>
    <xf numFmtId="168" fontId="19" fillId="0" borderId="21" xfId="24" applyBorder="1"/>
    <xf numFmtId="0" fontId="0" fillId="0" borderId="21" xfId="7" applyFont="1" applyBorder="1" applyAlignment="1">
      <alignment wrapText="1"/>
    </xf>
    <xf numFmtId="4" fontId="8" fillId="5" borderId="0" xfId="25" applyNumberFormat="1" applyFont="1" applyFill="1" applyBorder="1" applyAlignment="1"/>
    <xf numFmtId="168" fontId="4" fillId="7" borderId="0" xfId="22" applyFont="1" applyFill="1" applyBorder="1" applyAlignment="1"/>
    <xf numFmtId="168" fontId="4" fillId="5" borderId="0" xfId="22" applyFont="1" applyFill="1" applyAlignment="1"/>
    <xf numFmtId="17" fontId="4" fillId="2" borderId="24" xfId="7" applyNumberFormat="1" applyFont="1" applyFill="1" applyBorder="1" applyAlignment="1" applyProtection="1">
      <alignment horizontal="center" wrapText="1"/>
    </xf>
    <xf numFmtId="17" fontId="4" fillId="2" borderId="0" xfId="8" applyNumberFormat="1" applyFont="1" applyFill="1" applyBorder="1" applyAlignment="1" applyProtection="1">
      <alignment horizontal="center" wrapText="1"/>
    </xf>
    <xf numFmtId="17" fontId="4" fillId="10" borderId="0" xfId="8" applyNumberFormat="1" applyFont="1" applyFill="1" applyBorder="1" applyAlignment="1" applyProtection="1">
      <alignment horizontal="center" wrapText="1"/>
    </xf>
    <xf numFmtId="168" fontId="4" fillId="10" borderId="0" xfId="23" applyFont="1" applyFill="1" applyBorder="1" applyAlignment="1" applyProtection="1">
      <alignment horizontal="center" vertical="center"/>
    </xf>
    <xf numFmtId="0" fontId="5" fillId="2" borderId="0" xfId="8" applyNumberFormat="1" applyFont="1" applyFill="1" applyBorder="1" applyAlignment="1">
      <alignment horizontal="center"/>
    </xf>
    <xf numFmtId="49" fontId="4" fillId="2" borderId="0" xfId="8" applyNumberFormat="1" applyFont="1" applyFill="1" applyBorder="1" applyAlignment="1">
      <alignment horizontal="left" wrapText="1"/>
    </xf>
    <xf numFmtId="49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justify"/>
    </xf>
    <xf numFmtId="168" fontId="4" fillId="5" borderId="0" xfId="26" applyFont="1" applyFill="1" applyBorder="1" applyAlignment="1">
      <alignment horizontal="center"/>
    </xf>
    <xf numFmtId="0" fontId="4" fillId="7" borderId="0" xfId="8" applyFont="1" applyFill="1" applyBorder="1"/>
    <xf numFmtId="0" fontId="4" fillId="7" borderId="0" xfId="8" applyFont="1" applyFill="1" applyBorder="1" applyAlignment="1">
      <alignment horizontal="right"/>
    </xf>
    <xf numFmtId="164" fontId="8" fillId="7" borderId="0" xfId="26" applyNumberFormat="1" applyFont="1" applyFill="1" applyBorder="1" applyAlignment="1">
      <alignment horizontal="center" vertical="center"/>
    </xf>
    <xf numFmtId="4" fontId="4" fillId="5" borderId="0" xfId="26" applyNumberFormat="1" applyFont="1" applyFill="1" applyAlignment="1">
      <alignment horizontal="center"/>
    </xf>
    <xf numFmtId="168" fontId="7" fillId="7" borderId="0" xfId="23" applyFont="1" applyFill="1" applyAlignment="1"/>
    <xf numFmtId="49" fontId="16" fillId="2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17" fillId="7" borderId="25" xfId="0" applyFont="1" applyFill="1" applyBorder="1" applyAlignment="1">
      <alignment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vertical="center"/>
    </xf>
    <xf numFmtId="10" fontId="16" fillId="7" borderId="21" xfId="0" applyNumberFormat="1" applyFont="1" applyFill="1" applyBorder="1" applyAlignment="1">
      <alignment horizontal="center" vertical="center"/>
    </xf>
    <xf numFmtId="10" fontId="21" fillId="7" borderId="21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Font="1" applyFill="1" applyBorder="1" applyAlignment="1">
      <alignment vertical="center"/>
    </xf>
    <xf numFmtId="0" fontId="17" fillId="7" borderId="26" xfId="0" applyFont="1" applyFill="1" applyBorder="1" applyAlignment="1">
      <alignment vertical="center"/>
    </xf>
    <xf numFmtId="0" fontId="17" fillId="7" borderId="25" xfId="0" applyFont="1" applyFill="1" applyBorder="1" applyAlignment="1" applyProtection="1">
      <alignment vertical="center"/>
      <protection locked="0"/>
    </xf>
    <xf numFmtId="0" fontId="18" fillId="7" borderId="24" xfId="0" applyFont="1" applyFill="1" applyBorder="1" applyAlignment="1" applyProtection="1">
      <alignment vertical="center"/>
      <protection locked="0"/>
    </xf>
    <xf numFmtId="0" fontId="18" fillId="7" borderId="26" xfId="0" applyFont="1" applyFill="1" applyBorder="1" applyAlignment="1" applyProtection="1">
      <alignment vertical="center"/>
      <protection locked="0"/>
    </xf>
    <xf numFmtId="1" fontId="4" fillId="2" borderId="0" xfId="0" applyNumberFormat="1" applyFont="1" applyFill="1" applyBorder="1" applyAlignment="1">
      <alignment horizontal="center"/>
    </xf>
    <xf numFmtId="49" fontId="4" fillId="10" borderId="0" xfId="7" applyNumberFormat="1" applyFont="1" applyFill="1" applyBorder="1" applyAlignment="1">
      <alignment horizontal="left" wrapText="1"/>
    </xf>
    <xf numFmtId="10" fontId="22" fillId="7" borderId="27" xfId="0" applyNumberFormat="1" applyFont="1" applyFill="1" applyBorder="1" applyAlignment="1">
      <alignment horizontal="center" vertical="center"/>
    </xf>
    <xf numFmtId="10" fontId="21" fillId="7" borderId="28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0" fontId="19" fillId="2" borderId="0" xfId="7" applyFill="1" applyAlignment="1">
      <alignment horizontal="center"/>
    </xf>
    <xf numFmtId="0" fontId="4" fillId="2" borderId="0" xfId="0" applyNumberFormat="1" applyFont="1" applyFill="1" applyBorder="1" applyAlignment="1">
      <alignment horizontal="right"/>
    </xf>
    <xf numFmtId="168" fontId="7" fillId="2" borderId="0" xfId="21" applyFont="1" applyFill="1" applyBorder="1" applyAlignment="1" applyProtection="1">
      <alignment horizontal="center" wrapText="1"/>
    </xf>
    <xf numFmtId="168" fontId="4" fillId="5" borderId="29" xfId="26" applyFont="1" applyFill="1" applyBorder="1" applyAlignment="1">
      <alignment horizontal="center"/>
    </xf>
    <xf numFmtId="17" fontId="4" fillId="0" borderId="21" xfId="7" applyNumberFormat="1" applyFont="1" applyFill="1" applyBorder="1" applyAlignment="1" applyProtection="1">
      <alignment horizontal="center" wrapText="1"/>
    </xf>
    <xf numFmtId="0" fontId="5" fillId="0" borderId="21" xfId="7" applyNumberFormat="1" applyFont="1" applyFill="1" applyBorder="1" applyAlignment="1">
      <alignment horizontal="center"/>
    </xf>
    <xf numFmtId="49" fontId="4" fillId="0" borderId="21" xfId="7" applyNumberFormat="1" applyFont="1" applyFill="1" applyBorder="1" applyAlignment="1">
      <alignment horizontal="left" wrapText="1"/>
    </xf>
    <xf numFmtId="49" fontId="8" fillId="0" borderId="21" xfId="0" applyNumberFormat="1" applyFont="1" applyFill="1" applyBorder="1" applyAlignment="1">
      <alignment horizontal="center"/>
    </xf>
    <xf numFmtId="4" fontId="8" fillId="0" borderId="21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wrapText="1"/>
    </xf>
    <xf numFmtId="4" fontId="8" fillId="0" borderId="21" xfId="0" applyNumberFormat="1" applyFont="1" applyFill="1" applyBorder="1" applyAlignment="1">
      <alignment horizontal="center" wrapText="1"/>
    </xf>
    <xf numFmtId="4" fontId="8" fillId="0" borderId="21" xfId="24" applyNumberFormat="1" applyFont="1" applyFill="1" applyBorder="1" applyAlignment="1" applyProtection="1">
      <alignment wrapText="1"/>
    </xf>
    <xf numFmtId="168" fontId="8" fillId="0" borderId="21" xfId="24" applyNumberFormat="1" applyFont="1" applyFill="1" applyBorder="1" applyAlignment="1" applyProtection="1">
      <alignment horizontal="right"/>
    </xf>
    <xf numFmtId="0" fontId="4" fillId="12" borderId="0" xfId="0" applyFont="1" applyFill="1" applyAlignment="1"/>
    <xf numFmtId="0" fontId="5" fillId="12" borderId="0" xfId="0" applyFont="1" applyFill="1" applyAlignment="1"/>
    <xf numFmtId="0" fontId="6" fillId="12" borderId="0" xfId="0" applyFont="1" applyFill="1" applyAlignment="1"/>
    <xf numFmtId="0" fontId="11" fillId="12" borderId="0" xfId="0" applyFont="1" applyFill="1" applyAlignment="1"/>
    <xf numFmtId="0" fontId="5" fillId="13" borderId="0" xfId="0" applyFont="1" applyFill="1" applyAlignment="1"/>
    <xf numFmtId="0" fontId="5" fillId="14" borderId="0" xfId="0" applyFont="1" applyFill="1" applyAlignment="1"/>
    <xf numFmtId="0" fontId="11" fillId="15" borderId="0" xfId="0" applyFont="1" applyFill="1" applyAlignment="1"/>
    <xf numFmtId="0" fontId="5" fillId="7" borderId="21" xfId="7" applyNumberFormat="1" applyFont="1" applyFill="1" applyBorder="1" applyAlignment="1" applyProtection="1">
      <alignment horizontal="center"/>
    </xf>
    <xf numFmtId="0" fontId="4" fillId="7" borderId="21" xfId="7" applyFont="1" applyFill="1" applyBorder="1" applyAlignment="1" applyProtection="1">
      <alignment horizontal="left" wrapText="1"/>
    </xf>
    <xf numFmtId="17" fontId="4" fillId="7" borderId="21" xfId="7" applyNumberFormat="1" applyFont="1" applyFill="1" applyBorder="1" applyAlignment="1" applyProtection="1">
      <alignment horizontal="center" wrapText="1"/>
    </xf>
    <xf numFmtId="0" fontId="5" fillId="7" borderId="21" xfId="7" applyNumberFormat="1" applyFont="1" applyFill="1" applyBorder="1" applyAlignment="1">
      <alignment horizontal="center"/>
    </xf>
    <xf numFmtId="49" fontId="4" fillId="7" borderId="21" xfId="7" applyNumberFormat="1" applyFont="1" applyFill="1" applyBorder="1" applyAlignment="1">
      <alignment horizontal="left" wrapText="1"/>
    </xf>
    <xf numFmtId="0" fontId="0" fillId="0" borderId="21" xfId="0" applyBorder="1"/>
    <xf numFmtId="4" fontId="19" fillId="0" borderId="21" xfId="7" applyNumberFormat="1" applyBorder="1" applyAlignment="1">
      <alignment wrapText="1"/>
    </xf>
    <xf numFmtId="0" fontId="16" fillId="7" borderId="25" xfId="0" applyFont="1" applyFill="1" applyBorder="1" applyAlignment="1">
      <alignment horizontal="left" vertical="center"/>
    </xf>
    <xf numFmtId="0" fontId="16" fillId="7" borderId="24" xfId="0" applyFont="1" applyFill="1" applyBorder="1" applyAlignment="1">
      <alignment horizontal="left" vertical="center"/>
    </xf>
    <xf numFmtId="0" fontId="16" fillId="7" borderId="26" xfId="0" applyFont="1" applyFill="1" applyBorder="1" applyAlignment="1">
      <alignment horizontal="left" vertical="center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left" vertical="center"/>
    </xf>
    <xf numFmtId="0" fontId="17" fillId="7" borderId="24" xfId="0" applyFont="1" applyFill="1" applyBorder="1" applyAlignment="1">
      <alignment horizontal="left" vertical="center"/>
    </xf>
    <xf numFmtId="0" fontId="17" fillId="7" borderId="26" xfId="0" applyFont="1" applyFill="1" applyBorder="1" applyAlignment="1">
      <alignment horizontal="left" vertical="center"/>
    </xf>
    <xf numFmtId="4" fontId="7" fillId="11" borderId="21" xfId="24" applyNumberFormat="1" applyFont="1" applyFill="1" applyBorder="1" applyAlignment="1" applyProtection="1">
      <alignment wrapText="1"/>
    </xf>
    <xf numFmtId="0" fontId="7" fillId="11" borderId="21" xfId="0" applyNumberFormat="1" applyFont="1" applyFill="1" applyBorder="1" applyAlignment="1">
      <alignment wrapText="1"/>
    </xf>
    <xf numFmtId="168" fontId="7" fillId="11" borderId="21" xfId="24" applyNumberFormat="1" applyFont="1" applyFill="1" applyBorder="1" applyAlignment="1" applyProtection="1">
      <alignment horizontal="right"/>
    </xf>
    <xf numFmtId="0" fontId="5" fillId="5" borderId="2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8" fillId="5" borderId="0" xfId="25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7" borderId="0" xfId="0" applyFont="1" applyFill="1" applyAlignment="1">
      <alignment horizontal="center" vertical="top"/>
    </xf>
    <xf numFmtId="168" fontId="10" fillId="5" borderId="0" xfId="21" applyFont="1" applyFill="1" applyBorder="1" applyAlignment="1">
      <alignment horizontal="center"/>
    </xf>
    <xf numFmtId="0" fontId="4" fillId="5" borderId="30" xfId="0" applyNumberFormat="1" applyFont="1" applyFill="1" applyBorder="1" applyAlignment="1">
      <alignment horizontal="left" vertical="center" wrapText="1"/>
    </xf>
    <xf numFmtId="0" fontId="4" fillId="5" borderId="31" xfId="0" applyNumberFormat="1" applyFont="1" applyFill="1" applyBorder="1" applyAlignment="1">
      <alignment horizontal="left" vertical="center" wrapText="1"/>
    </xf>
    <xf numFmtId="0" fontId="4" fillId="5" borderId="27" xfId="0" applyNumberFormat="1" applyFont="1" applyFill="1" applyBorder="1" applyAlignment="1">
      <alignment horizontal="left" vertical="center" wrapText="1"/>
    </xf>
    <xf numFmtId="0" fontId="4" fillId="5" borderId="22" xfId="0" applyNumberFormat="1" applyFont="1" applyFill="1" applyBorder="1" applyAlignment="1">
      <alignment horizontal="left" vertical="center" wrapText="1"/>
    </xf>
    <xf numFmtId="0" fontId="4" fillId="5" borderId="0" xfId="0" applyNumberFormat="1" applyFont="1" applyFill="1" applyBorder="1" applyAlignment="1">
      <alignment horizontal="left" vertical="center" wrapText="1"/>
    </xf>
    <xf numFmtId="0" fontId="4" fillId="5" borderId="32" xfId="0" applyNumberFormat="1" applyFont="1" applyFill="1" applyBorder="1" applyAlignment="1">
      <alignment horizontal="left" vertical="center" wrapText="1"/>
    </xf>
    <xf numFmtId="0" fontId="4" fillId="5" borderId="33" xfId="0" applyNumberFormat="1" applyFont="1" applyFill="1" applyBorder="1" applyAlignment="1">
      <alignment horizontal="left" vertical="center" wrapText="1"/>
    </xf>
    <xf numFmtId="0" fontId="4" fillId="5" borderId="29" xfId="0" applyNumberFormat="1" applyFont="1" applyFill="1" applyBorder="1" applyAlignment="1">
      <alignment horizontal="left" vertical="center" wrapText="1"/>
    </xf>
    <xf numFmtId="0" fontId="4" fillId="5" borderId="34" xfId="0" applyNumberFormat="1" applyFont="1" applyFill="1" applyBorder="1" applyAlignment="1">
      <alignment horizontal="left" vertical="center" wrapText="1"/>
    </xf>
    <xf numFmtId="4" fontId="8" fillId="5" borderId="22" xfId="25" applyNumberFormat="1" applyFont="1" applyFill="1" applyBorder="1" applyAlignment="1">
      <alignment horizontal="center" vertical="center"/>
    </xf>
    <xf numFmtId="4" fontId="8" fillId="5" borderId="0" xfId="25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164" fontId="8" fillId="5" borderId="22" xfId="25" applyNumberFormat="1" applyFont="1" applyFill="1" applyBorder="1" applyAlignment="1">
      <alignment horizontal="center" vertical="center"/>
    </xf>
    <xf numFmtId="2" fontId="17" fillId="3" borderId="3" xfId="11" applyNumberFormat="1" applyFont="1" applyFill="1" applyBorder="1" applyAlignment="1" applyProtection="1">
      <alignment horizontal="center" vertical="center"/>
    </xf>
    <xf numFmtId="2" fontId="17" fillId="3" borderId="35" xfId="11" applyNumberFormat="1" applyFont="1" applyFill="1" applyBorder="1" applyAlignment="1" applyProtection="1">
      <alignment horizontal="center"/>
    </xf>
    <xf numFmtId="164" fontId="8" fillId="5" borderId="22" xfId="24" applyNumberFormat="1" applyFont="1" applyFill="1" applyBorder="1" applyAlignment="1">
      <alignment horizontal="center" vertical="center"/>
    </xf>
    <xf numFmtId="2" fontId="17" fillId="3" borderId="3" xfId="11" applyNumberFormat="1" applyFont="1" applyFill="1" applyBorder="1" applyAlignment="1" applyProtection="1">
      <alignment horizontal="center" vertical="center" wrapText="1"/>
    </xf>
    <xf numFmtId="168" fontId="15" fillId="10" borderId="0" xfId="22" applyFont="1" applyFill="1" applyBorder="1" applyAlignment="1" applyProtection="1">
      <alignment horizontal="center"/>
    </xf>
    <xf numFmtId="165" fontId="5" fillId="3" borderId="3" xfId="3" applyFont="1" applyFill="1" applyBorder="1" applyAlignment="1" applyProtection="1">
      <alignment horizontal="center"/>
    </xf>
    <xf numFmtId="4" fontId="8" fillId="5" borderId="22" xfId="24" applyNumberFormat="1" applyFont="1" applyFill="1" applyBorder="1" applyAlignment="1">
      <alignment horizontal="center" vertical="center"/>
    </xf>
    <xf numFmtId="4" fontId="8" fillId="5" borderId="0" xfId="24" applyNumberFormat="1" applyFont="1" applyFill="1" applyBorder="1" applyAlignment="1">
      <alignment horizontal="center" vertical="center"/>
    </xf>
  </cellXfs>
  <cellStyles count="27">
    <cellStyle name="Excel Built-in Moeda 2" xfId="1"/>
    <cellStyle name="Excel Built-in Separador de milhares 2" xfId="2"/>
    <cellStyle name="Moeda 2" xfId="3"/>
    <cellStyle name="Moeda 2 2" xfId="4"/>
    <cellStyle name="Moeda 2 3" xfId="5"/>
    <cellStyle name="Moeda 3" xfId="6"/>
    <cellStyle name="Normal" xfId="0" builtinId="0"/>
    <cellStyle name="Normal 2" xfId="7"/>
    <cellStyle name="Normal 2 2" xfId="8"/>
    <cellStyle name="Normal 3" xfId="9"/>
    <cellStyle name="Normal 4" xfId="10"/>
    <cellStyle name="Normal_Plan1" xfId="11"/>
    <cellStyle name="Porcentagem 2" xfId="12"/>
    <cellStyle name="Porcentagem 2 2" xfId="13"/>
    <cellStyle name="Porcentagem 3" xfId="14"/>
    <cellStyle name="Porcentagem 4" xfId="15"/>
    <cellStyle name="Porcentagem 5 2" xfId="16"/>
    <cellStyle name="Separador de milhares" xfId="24" builtinId="3"/>
    <cellStyle name="Separador de milhares 2" xfId="17"/>
    <cellStyle name="Separador de milhares 2 2" xfId="18"/>
    <cellStyle name="Separador de milhares 3" xfId="19"/>
    <cellStyle name="Separador de milhares 4" xfId="20"/>
    <cellStyle name="Separador de milhares_Rua dos Coroados" xfId="21"/>
    <cellStyle name="Separador de milhares_Rua dos Coroados 2 2" xfId="22"/>
    <cellStyle name="Separador de milhares_Rua dos Coroados 3" xfId="23"/>
    <cellStyle name="Vírgula 2" xfId="25"/>
    <cellStyle name="Vírgula 3" xfId="26"/>
  </cellStyles>
  <dxfs count="3"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4BACC6"/>
      <rgbColor rgb="009BBB59"/>
      <rgbColor rgb="00FFCC00"/>
      <rgbColor rgb="00F79646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3810000</xdr:colOff>
      <xdr:row>0</xdr:row>
      <xdr:rowOff>0</xdr:rowOff>
    </xdr:from>
    <xdr:to>
      <xdr:col>7</xdr:col>
      <xdr:colOff>609600</xdr:colOff>
      <xdr:row>5</xdr:row>
      <xdr:rowOff>123825</xdr:rowOff>
    </xdr:to>
    <xdr:pic>
      <xdr:nvPicPr>
        <xdr:cNvPr id="20544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3181350" cy="9906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5</xdr:col>
      <xdr:colOff>142875</xdr:colOff>
      <xdr:row>61</xdr:row>
      <xdr:rowOff>142875</xdr:rowOff>
    </xdr:from>
    <xdr:to>
      <xdr:col>7</xdr:col>
      <xdr:colOff>666750</xdr:colOff>
      <xdr:row>61</xdr:row>
      <xdr:rowOff>142875</xdr:rowOff>
    </xdr:to>
    <xdr:cxnSp macro="">
      <xdr:nvCxnSpPr>
        <xdr:cNvPr id="20545" name="Conector reto 3"/>
        <xdr:cNvCxnSpPr>
          <a:cxnSpLocks noChangeShapeType="1"/>
        </xdr:cNvCxnSpPr>
      </xdr:nvCxnSpPr>
      <xdr:spPr bwMode="auto">
        <a:xfrm>
          <a:off x="6972300" y="12706350"/>
          <a:ext cx="18573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9525</xdr:colOff>
      <xdr:row>82</xdr:row>
      <xdr:rowOff>0</xdr:rowOff>
    </xdr:from>
    <xdr:to>
      <xdr:col>5</xdr:col>
      <xdr:colOff>9525</xdr:colOff>
      <xdr:row>87</xdr:row>
      <xdr:rowOff>9525</xdr:rowOff>
    </xdr:to>
    <xdr:sp macro="" textlink="">
      <xdr:nvSpPr>
        <xdr:cNvPr id="7" name="CaixaDeTexto 6"/>
        <xdr:cNvSpPr txBox="1"/>
      </xdr:nvSpPr>
      <xdr:spPr>
        <a:xfrm>
          <a:off x="1133475" y="58674000"/>
          <a:ext cx="5657850" cy="8191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   - 1</a:t>
          </a:r>
        </a:p>
        <a:p>
          <a:pPr algn="ctr"/>
          <a:r>
            <a:rPr lang="pt-BR" sz="1400" b="1" u="none" baseline="0"/>
            <a:t>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142875</xdr:colOff>
      <xdr:row>84</xdr:row>
      <xdr:rowOff>133350</xdr:rowOff>
    </xdr:from>
    <xdr:to>
      <xdr:col>7</xdr:col>
      <xdr:colOff>666750</xdr:colOff>
      <xdr:row>84</xdr:row>
      <xdr:rowOff>133350</xdr:rowOff>
    </xdr:to>
    <xdr:cxnSp macro="">
      <xdr:nvCxnSpPr>
        <xdr:cNvPr id="20547" name="Conector reto 3"/>
        <xdr:cNvCxnSpPr>
          <a:cxnSpLocks noChangeShapeType="1"/>
        </xdr:cNvCxnSpPr>
      </xdr:nvCxnSpPr>
      <xdr:spPr bwMode="auto">
        <a:xfrm>
          <a:off x="6972300" y="17097375"/>
          <a:ext cx="18573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cxnSp macro="">
      <xdr:nvCxnSpPr>
        <xdr:cNvPr id="21568" name="Conector reto 2"/>
        <xdr:cNvCxnSpPr>
          <a:cxnSpLocks noChangeShapeType="1"/>
        </xdr:cNvCxnSpPr>
      </xdr:nvCxnSpPr>
      <xdr:spPr bwMode="auto">
        <a:xfrm>
          <a:off x="7267575" y="5153025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142875</xdr:colOff>
      <xdr:row>24</xdr:row>
      <xdr:rowOff>295275</xdr:rowOff>
    </xdr:from>
    <xdr:to>
      <xdr:col>2</xdr:col>
      <xdr:colOff>666750</xdr:colOff>
      <xdr:row>24</xdr:row>
      <xdr:rowOff>295275</xdr:rowOff>
    </xdr:to>
    <xdr:cxnSp macro="">
      <xdr:nvCxnSpPr>
        <xdr:cNvPr id="21569" name="Conector reto 3"/>
        <xdr:cNvCxnSpPr>
          <a:cxnSpLocks noChangeShapeType="1"/>
        </xdr:cNvCxnSpPr>
      </xdr:nvCxnSpPr>
      <xdr:spPr bwMode="auto">
        <a:xfrm>
          <a:off x="142875" y="4610100"/>
          <a:ext cx="3552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409575</xdr:colOff>
      <xdr:row>1</xdr:row>
      <xdr:rowOff>57150</xdr:rowOff>
    </xdr:from>
    <xdr:to>
      <xdr:col>11</xdr:col>
      <xdr:colOff>466725</xdr:colOff>
      <xdr:row>6</xdr:row>
      <xdr:rowOff>152400</xdr:rowOff>
    </xdr:to>
    <xdr:pic>
      <xdr:nvPicPr>
        <xdr:cNvPr id="21570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1275" y="219075"/>
          <a:ext cx="3181350" cy="9906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5</xdr:col>
      <xdr:colOff>142875</xdr:colOff>
      <xdr:row>26</xdr:row>
      <xdr:rowOff>133350</xdr:rowOff>
    </xdr:from>
    <xdr:to>
      <xdr:col>7</xdr:col>
      <xdr:colOff>666750</xdr:colOff>
      <xdr:row>26</xdr:row>
      <xdr:rowOff>133350</xdr:rowOff>
    </xdr:to>
    <xdr:cxnSp macro="">
      <xdr:nvCxnSpPr>
        <xdr:cNvPr id="21571" name="Conector reto 3"/>
        <xdr:cNvCxnSpPr>
          <a:cxnSpLocks noChangeShapeType="1"/>
        </xdr:cNvCxnSpPr>
      </xdr:nvCxnSpPr>
      <xdr:spPr bwMode="auto">
        <a:xfrm>
          <a:off x="5524500" y="4924425"/>
          <a:ext cx="1743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 Tron"/>
      <sheetName val="COMPOSIÇÃO"/>
    </sheetNames>
    <sheetDataSet>
      <sheetData sheetId="0">
        <row r="9">
          <cell r="A9" t="str">
            <v>1.1</v>
          </cell>
          <cell r="B9" t="str">
            <v>74209/001</v>
          </cell>
          <cell r="C9" t="str">
            <v>SINAPI</v>
          </cell>
          <cell r="D9" t="str">
            <v>PLACA DE OBRA EM CHAPA DE ACO GALVANIZADO</v>
          </cell>
          <cell r="F9" t="str">
            <v>M²</v>
          </cell>
          <cell r="R9">
            <v>316.76</v>
          </cell>
        </row>
        <row r="12">
          <cell r="A12" t="str">
            <v>2</v>
          </cell>
          <cell r="D12" t="str">
            <v>INSTALAÇÕES ELÉTRICAS</v>
          </cell>
        </row>
        <row r="14">
          <cell r="B14" t="str">
            <v>73767/002</v>
          </cell>
          <cell r="C14" t="str">
            <v>SINAPI</v>
          </cell>
          <cell r="D14" t="str">
            <v>ALCA PRE-FORMADA DISTRIBUIÇÃO EM ACO RECOBERTO COM ALUMINIO PARA CABO 25MM2, ENCAPADO. FORNECIMENTO E INSTALAÇÃO.</v>
          </cell>
          <cell r="F14" t="str">
            <v>UN</v>
          </cell>
          <cell r="R14">
            <v>8.19</v>
          </cell>
        </row>
        <row r="16">
          <cell r="B16">
            <v>27025</v>
          </cell>
          <cell r="C16" t="str">
            <v>CPOS/INSUMO</v>
          </cell>
          <cell r="D16" t="str">
            <v>Arame galvanizado nº 16 BWG</v>
          </cell>
          <cell r="F16" t="str">
            <v>KG</v>
          </cell>
          <cell r="R16">
            <v>8.1</v>
          </cell>
        </row>
        <row r="18">
          <cell r="B18">
            <v>83399</v>
          </cell>
          <cell r="C18" t="str">
            <v>SINAPI</v>
          </cell>
          <cell r="D18" t="str">
            <v>RELE FOTOELETRICO P/ COMANDO DE ILUMINACAO EXTERNA 220V/1000W - FORNECIMENTO E INSTALACAO</v>
          </cell>
          <cell r="F18" t="str">
            <v>UN</v>
          </cell>
          <cell r="R18">
            <v>35.909999999999997</v>
          </cell>
        </row>
        <row r="19">
          <cell r="C19" t="str">
            <v>M</v>
          </cell>
          <cell r="D19" t="str">
            <v>Braço longo IP - Padrão Elektro</v>
          </cell>
          <cell r="E19">
            <v>67</v>
          </cell>
          <cell r="F19" t="str">
            <v>peça</v>
          </cell>
          <cell r="R19">
            <v>211</v>
          </cell>
        </row>
        <row r="20">
          <cell r="C20" t="str">
            <v>M</v>
          </cell>
          <cell r="D20" t="str">
            <v>Cabo Cu XLPE SP2   2,5 mm2 1KV branco</v>
          </cell>
          <cell r="E20">
            <v>350</v>
          </cell>
          <cell r="F20" t="str">
            <v>peça</v>
          </cell>
          <cell r="R20">
            <v>21.2</v>
          </cell>
        </row>
        <row r="21">
          <cell r="C21" t="str">
            <v>M</v>
          </cell>
          <cell r="D21" t="str">
            <v>Cabo Cu XLPE SP2   2,5 mm2 1KV preto</v>
          </cell>
          <cell r="E21">
            <v>350</v>
          </cell>
          <cell r="F21" t="str">
            <v>peça</v>
          </cell>
          <cell r="R21">
            <v>21.2</v>
          </cell>
        </row>
        <row r="23">
          <cell r="F23" t="str">
            <v>M</v>
          </cell>
        </row>
        <row r="24">
          <cell r="C24" t="str">
            <v>M</v>
          </cell>
          <cell r="D24" t="str">
            <v>Capa Prolipr. para  conector 2 deriv.(ND/06.03.24/1)</v>
          </cell>
          <cell r="E24">
            <v>189</v>
          </cell>
          <cell r="F24" t="str">
            <v>peça</v>
          </cell>
          <cell r="R24">
            <v>23.6</v>
          </cell>
        </row>
        <row r="26">
          <cell r="B26" t="str">
            <v>73780/001</v>
          </cell>
          <cell r="C26" t="str">
            <v>SINAPI</v>
          </cell>
          <cell r="D26" t="str">
            <v xml:space="preserve"> CHAVE FUSIVEL UNIPOLAR, 15KV - 100A, EQUIPADA COM COMANDO PARA HASTE D UN CR </v>
          </cell>
          <cell r="E26">
            <v>3</v>
          </cell>
          <cell r="F26" t="str">
            <v>UN</v>
          </cell>
          <cell r="R26">
            <v>277.04000000000002</v>
          </cell>
        </row>
        <row r="27">
          <cell r="C27" t="str">
            <v>M</v>
          </cell>
          <cell r="D27" t="str">
            <v>Cinta poste circ. A/ZQ adequada p/ brip c/ paraf e porca</v>
          </cell>
          <cell r="E27">
            <v>134</v>
          </cell>
          <cell r="F27" t="str">
            <v>peça</v>
          </cell>
          <cell r="R27">
            <v>36.200000000000003</v>
          </cell>
        </row>
        <row r="28">
          <cell r="C28" t="str">
            <v>M</v>
          </cell>
          <cell r="D28" t="str">
            <v>Conector  ESTB LAL CB AL CA-CAA 4-2AWG</v>
          </cell>
          <cell r="E28">
            <v>3</v>
          </cell>
          <cell r="F28" t="str">
            <v>peça</v>
          </cell>
          <cell r="R28">
            <v>16.2</v>
          </cell>
        </row>
        <row r="29">
          <cell r="C29" t="str">
            <v>M</v>
          </cell>
          <cell r="D29" t="str">
            <v>Conector de Al bimetalico/2 derivações(nd/06.03.22/1)</v>
          </cell>
          <cell r="E29">
            <v>189</v>
          </cell>
          <cell r="F29" t="str">
            <v>peça</v>
          </cell>
          <cell r="R29">
            <v>23.87</v>
          </cell>
        </row>
        <row r="30">
          <cell r="C30" t="str">
            <v>M</v>
          </cell>
          <cell r="D30" t="str">
            <v>Conector PRL LAL CBCB 2-2/0  16,0-70,0</v>
          </cell>
          <cell r="E30">
            <v>4</v>
          </cell>
          <cell r="F30" t="str">
            <v>peça</v>
          </cell>
          <cell r="R30">
            <v>39.65</v>
          </cell>
        </row>
        <row r="31">
          <cell r="C31" t="str">
            <v>M</v>
          </cell>
          <cell r="D31" t="str">
            <v>Conector PRL LCU SN CBCB 10,0-70,0</v>
          </cell>
          <cell r="E31">
            <v>4</v>
          </cell>
          <cell r="F31" t="str">
            <v>peça</v>
          </cell>
          <cell r="R31">
            <v>24.12</v>
          </cell>
        </row>
        <row r="32">
          <cell r="C32" t="str">
            <v>M</v>
          </cell>
          <cell r="D32" t="str">
            <v>Elo fusível 2H</v>
          </cell>
          <cell r="E32">
            <v>3</v>
          </cell>
          <cell r="F32" t="str">
            <v>peça</v>
          </cell>
          <cell r="R32">
            <v>52</v>
          </cell>
        </row>
        <row r="33">
          <cell r="C33" t="str">
            <v>M</v>
          </cell>
          <cell r="D33" t="str">
            <v>Estrutura primária CETR completa</v>
          </cell>
          <cell r="E33">
            <v>1</v>
          </cell>
          <cell r="F33" t="str">
            <v>peça</v>
          </cell>
          <cell r="R33">
            <v>850</v>
          </cell>
        </row>
        <row r="36">
          <cell r="B36">
            <v>680210</v>
          </cell>
          <cell r="C36" t="str">
            <v>CPOS</v>
          </cell>
          <cell r="D36" t="str">
            <v>Armação secundária tipo 1C - 2R</v>
          </cell>
          <cell r="F36" t="str">
            <v>UN</v>
          </cell>
          <cell r="R36">
            <v>128.68</v>
          </cell>
        </row>
        <row r="37">
          <cell r="C37" t="str">
            <v>M</v>
          </cell>
          <cell r="D37" t="str">
            <v xml:space="preserve">Fio Alumínio 4BWG </v>
          </cell>
          <cell r="E37">
            <v>150</v>
          </cell>
          <cell r="F37" t="str">
            <v>metro</v>
          </cell>
          <cell r="R37">
            <v>13.2</v>
          </cell>
        </row>
        <row r="39">
          <cell r="B39">
            <v>72251</v>
          </cell>
          <cell r="C39" t="str">
            <v>SINAPI</v>
          </cell>
          <cell r="D39" t="str">
            <v>CABO DE COBRE NU 16MM2 - FORNECIMENTO E INSTALACAO</v>
          </cell>
          <cell r="F39" t="str">
            <v>M</v>
          </cell>
          <cell r="R39">
            <v>10.64</v>
          </cell>
        </row>
        <row r="40">
          <cell r="C40" t="str">
            <v>M</v>
          </cell>
          <cell r="D40" t="str">
            <v>Grampo de linha viva</v>
          </cell>
          <cell r="E40">
            <v>3</v>
          </cell>
          <cell r="F40" t="str">
            <v>peça</v>
          </cell>
          <cell r="R40">
            <v>7.55</v>
          </cell>
        </row>
        <row r="42">
          <cell r="B42">
            <v>420520</v>
          </cell>
          <cell r="C42" t="str">
            <v>CPOS</v>
          </cell>
          <cell r="D42" t="str">
            <v>Haste de aterramento de 5/8´ x 2,40 m</v>
          </cell>
          <cell r="F42" t="str">
            <v>UN</v>
          </cell>
          <cell r="R42">
            <v>59.54</v>
          </cell>
        </row>
        <row r="44">
          <cell r="B44" t="str">
            <v>73767/003</v>
          </cell>
          <cell r="C44" t="str">
            <v>SINAPI</v>
          </cell>
          <cell r="D44" t="str">
            <v>LACO DE ROLDANA PRE-FORMADO ACO RECOBERTO DE ALUMINIO PARA CABO DE ALUMINIO NU BITOLA 25MM2 - FORNECIMENTO E COLOCACAO</v>
          </cell>
          <cell r="F44" t="str">
            <v>UN</v>
          </cell>
          <cell r="R44">
            <v>5.98</v>
          </cell>
        </row>
        <row r="46">
          <cell r="B46">
            <v>410524</v>
          </cell>
          <cell r="C46" t="str">
            <v>CPOS</v>
          </cell>
          <cell r="D46" t="str">
            <v>Lâmpada de vapor de sódio elipsoidal ou tubular, base E40 de 250 W</v>
          </cell>
          <cell r="F46" t="str">
            <v>UN</v>
          </cell>
          <cell r="R46">
            <v>31.16</v>
          </cell>
        </row>
        <row r="47">
          <cell r="C47" t="str">
            <v>M</v>
          </cell>
          <cell r="D47" t="str">
            <v>Luminária fechada integrada  com kit removível - uso externo p/ VS 250W - rosca E40 - Padrão Elektro</v>
          </cell>
          <cell r="E47">
            <v>67</v>
          </cell>
          <cell r="F47" t="str">
            <v>peça</v>
          </cell>
          <cell r="R47">
            <v>265</v>
          </cell>
        </row>
        <row r="48">
          <cell r="C48" t="str">
            <v>M</v>
          </cell>
          <cell r="D48" t="str">
            <v>Moldura de proteç.p/ condutor aterr.-3m</v>
          </cell>
          <cell r="E48">
            <v>12</v>
          </cell>
          <cell r="F48" t="str">
            <v>peça</v>
          </cell>
          <cell r="R48">
            <v>21</v>
          </cell>
        </row>
        <row r="50">
          <cell r="B50" t="str">
            <v> 360703</v>
          </cell>
          <cell r="C50" t="str">
            <v>CPOS</v>
          </cell>
          <cell r="D50" t="str">
            <v>Pára-raios de distribuição, classe 12 kV/10 kA, completo, encapsulado com polímero</v>
          </cell>
          <cell r="F50" t="str">
            <v>UN</v>
          </cell>
          <cell r="R50">
            <v>142.57</v>
          </cell>
        </row>
        <row r="52">
          <cell r="B52" t="str">
            <v>73769/004</v>
          </cell>
          <cell r="C52" t="str">
            <v>SINAPI</v>
          </cell>
          <cell r="D52" t="str">
            <v>POSTE DE ACO CONICO CONTINUO RETO, FLANGEADO, H=9M - FORNECIMENTO E INSTALACAO</v>
          </cell>
          <cell r="F52" t="str">
            <v>UN</v>
          </cell>
          <cell r="R52">
            <v>1403.72</v>
          </cell>
        </row>
        <row r="54">
          <cell r="B54" t="str">
            <v>73783/014</v>
          </cell>
          <cell r="C54" t="str">
            <v>SINAPI</v>
          </cell>
          <cell r="D54" t="str">
            <v>POSTE CONCRETO SEÇÃO CIRCULAR COMPRIMENTO=9M CARGA NOMINAL NO TOPO 200KG INCLUSIVE ESCAVACAO EXCLUSIVE TRANSPORTE - FORNECIMENTO E COLOCAÇÃO</v>
          </cell>
          <cell r="F54" t="str">
            <v>UN</v>
          </cell>
          <cell r="R54">
            <v>738.88</v>
          </cell>
        </row>
        <row r="56">
          <cell r="B56" t="str">
            <v>73783/017</v>
          </cell>
          <cell r="C56" t="str">
            <v>SINAPI</v>
          </cell>
          <cell r="D56" t="str">
            <v>POSTE CONCRETO SEÇÃO CIRCULAR COMPRIMENTO=10M CARGA NOMINAL NO TOPO 600KG INCLUSIVE ESCAVACAO EXCLUSIVE TRANSPORTE - FORNECIMENTO E COLOCAÇÃO</v>
          </cell>
          <cell r="F56" t="str">
            <v>UN</v>
          </cell>
          <cell r="R56">
            <v>1271.52</v>
          </cell>
        </row>
        <row r="58">
          <cell r="B58">
            <v>410825</v>
          </cell>
          <cell r="C58" t="str">
            <v>CPOS</v>
          </cell>
          <cell r="D58" t="str">
            <v>Reator eletromagnético de alto fator de potência, para lâmpada vapor  de sódio 250 W / 220 V</v>
          </cell>
          <cell r="F58" t="str">
            <v>UN</v>
          </cell>
          <cell r="R58">
            <v>78.13</v>
          </cell>
        </row>
        <row r="62">
          <cell r="B62" t="str">
            <v>83487</v>
          </cell>
          <cell r="C62" t="str">
            <v>SINAPI</v>
          </cell>
          <cell r="D62" t="str">
            <v>BASE PARA FUSIVEL (PORTA-FUSIVEL) NH 01 250A</v>
          </cell>
          <cell r="F62" t="str">
            <v>UN</v>
          </cell>
          <cell r="R62">
            <v>71.209999999999994</v>
          </cell>
        </row>
        <row r="64">
          <cell r="B64" t="str">
            <v> 362036</v>
          </cell>
          <cell r="C64" t="str">
            <v>CPOS</v>
          </cell>
          <cell r="D64" t="str">
            <v>Suporte de transformador em poste ou estaleiro</v>
          </cell>
          <cell r="F64" t="str">
            <v>UN</v>
          </cell>
          <cell r="R64">
            <v>149.51</v>
          </cell>
        </row>
        <row r="65">
          <cell r="C65" t="str">
            <v>M</v>
          </cell>
          <cell r="D65" t="str">
            <v xml:space="preserve">Suporte Para-Raio </v>
          </cell>
          <cell r="E65">
            <v>3</v>
          </cell>
          <cell r="F65" t="str">
            <v>peça</v>
          </cell>
          <cell r="R65">
            <v>6.2</v>
          </cell>
        </row>
        <row r="66">
          <cell r="C66" t="str">
            <v>M</v>
          </cell>
          <cell r="D66" t="str">
            <v>Tora de madeira estai sub-solo 1,0m compr.</v>
          </cell>
          <cell r="E66">
            <v>40</v>
          </cell>
          <cell r="F66" t="str">
            <v>peça</v>
          </cell>
          <cell r="R66">
            <v>85.62</v>
          </cell>
        </row>
        <row r="68">
          <cell r="B68" t="str">
            <v>73857/007</v>
          </cell>
          <cell r="C68" t="str">
            <v>SINAPI</v>
          </cell>
          <cell r="D68" t="str">
            <v>TRANSFORMADOR DISTRIBUICAO 30KVA TRIFASICO 60HZ CLASSE 15KV IMERSO EM ÓLEO MINERAL FORNECIMENTO E INSTALACAO</v>
          </cell>
          <cell r="F68" t="str">
            <v>UN</v>
          </cell>
          <cell r="R68">
            <v>4635.41</v>
          </cell>
        </row>
      </sheetData>
      <sheetData sheetId="1">
        <row r="11">
          <cell r="E11" t="str">
            <v xml:space="preserve">cabo pré-reunido Quadriplex BT XLPE 3 + 1 em  35mm² - neutro nú - padrão Elektro </v>
          </cell>
        </row>
        <row r="20">
          <cell r="I20">
            <v>31.992319680000001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9"/>
  <sheetViews>
    <sheetView tabSelected="1" view="pageBreakPreview" zoomScaleSheetLayoutView="100" workbookViewId="0">
      <selection activeCell="I1" sqref="I1"/>
    </sheetView>
  </sheetViews>
  <sheetFormatPr defaultRowHeight="12.75"/>
  <cols>
    <col min="1" max="1" width="7" style="1" customWidth="1"/>
    <col min="2" max="2" width="9.85546875" style="101" customWidth="1"/>
    <col min="3" max="3" width="9.85546875" style="1" customWidth="1"/>
    <col min="4" max="4" width="63.7109375" style="2" customWidth="1"/>
    <col min="5" max="5" width="12" style="1" customWidth="1"/>
    <col min="6" max="6" width="10" style="3" customWidth="1"/>
    <col min="7" max="7" width="10" style="4" customWidth="1"/>
    <col min="8" max="8" width="11.7109375" style="5" customWidth="1"/>
    <col min="9" max="9" width="30.5703125" style="6" customWidth="1"/>
    <col min="10" max="10" width="6.5703125" style="6" customWidth="1"/>
    <col min="11" max="17" width="9.140625" style="6"/>
    <col min="18" max="16384" width="9.140625" style="7"/>
  </cols>
  <sheetData>
    <row r="1" spans="1:17" s="117" customFormat="1">
      <c r="A1" s="111"/>
      <c r="B1" s="111"/>
      <c r="C1" s="111"/>
      <c r="D1" s="112"/>
      <c r="E1" s="113"/>
      <c r="F1" s="114"/>
      <c r="G1" s="115"/>
      <c r="H1" s="116"/>
      <c r="I1" s="6"/>
      <c r="J1" s="6"/>
      <c r="K1" s="6"/>
      <c r="L1" s="6"/>
      <c r="M1" s="6"/>
      <c r="N1" s="6"/>
      <c r="O1" s="6"/>
      <c r="P1" s="6"/>
      <c r="Q1" s="6"/>
    </row>
    <row r="2" spans="1:17" s="117" customFormat="1" ht="17.25" customHeight="1">
      <c r="A2" s="108"/>
      <c r="B2" s="111"/>
      <c r="C2" s="108"/>
      <c r="D2" s="118"/>
      <c r="E2" s="108"/>
      <c r="F2" s="114"/>
      <c r="G2" s="115"/>
      <c r="H2" s="116"/>
    </row>
    <row r="3" spans="1:17" s="117" customFormat="1" ht="14.25" customHeight="1">
      <c r="A3" s="108"/>
      <c r="B3" s="111"/>
      <c r="C3" s="108"/>
      <c r="D3" s="251"/>
      <c r="E3" s="251"/>
      <c r="F3" s="251"/>
      <c r="G3" s="251"/>
      <c r="H3" s="251"/>
    </row>
    <row r="4" spans="1:17" s="117" customFormat="1" ht="11.25" customHeight="1">
      <c r="A4" s="108"/>
      <c r="B4" s="111"/>
      <c r="C4" s="108"/>
      <c r="D4" s="119"/>
      <c r="E4" s="120"/>
      <c r="F4" s="121"/>
      <c r="G4" s="122"/>
      <c r="H4" s="123"/>
    </row>
    <row r="5" spans="1:17" s="117" customFormat="1">
      <c r="A5" s="107" t="s">
        <v>53</v>
      </c>
      <c r="B5" s="124"/>
      <c r="C5" s="125"/>
      <c r="D5" s="126"/>
      <c r="E5" s="127"/>
      <c r="F5" s="127"/>
      <c r="G5" s="128"/>
      <c r="H5" s="129"/>
      <c r="I5" s="6"/>
      <c r="J5" s="6"/>
    </row>
    <row r="6" spans="1:17" s="117" customFormat="1">
      <c r="A6" s="107" t="s">
        <v>92</v>
      </c>
      <c r="B6" s="124"/>
      <c r="C6" s="125"/>
      <c r="D6" s="130"/>
      <c r="E6" s="127"/>
      <c r="F6" s="131"/>
      <c r="G6" s="128"/>
      <c r="H6" s="129"/>
      <c r="I6" s="6"/>
      <c r="J6" s="6"/>
    </row>
    <row r="7" spans="1:17" s="117" customFormat="1">
      <c r="A7" s="107" t="s">
        <v>93</v>
      </c>
      <c r="B7" s="124"/>
      <c r="C7" s="125"/>
      <c r="D7" s="130"/>
      <c r="E7" s="120"/>
      <c r="F7" s="132"/>
      <c r="G7" s="133"/>
      <c r="H7" s="129"/>
      <c r="I7" s="6"/>
      <c r="J7" s="6"/>
    </row>
    <row r="8" spans="1:17" s="117" customFormat="1">
      <c r="A8" s="110"/>
      <c r="B8" s="134"/>
      <c r="C8" s="110"/>
      <c r="D8" s="130"/>
      <c r="E8" s="106"/>
      <c r="F8" s="132"/>
      <c r="G8" s="133"/>
      <c r="H8" s="129"/>
    </row>
    <row r="9" spans="1:17" s="117" customFormat="1">
      <c r="A9" s="107" t="s">
        <v>101</v>
      </c>
      <c r="B9" s="134"/>
      <c r="C9" s="110"/>
      <c r="D9" s="130"/>
      <c r="E9" s="110"/>
      <c r="F9" s="132"/>
      <c r="G9" s="133"/>
      <c r="H9" s="129"/>
    </row>
    <row r="10" spans="1:17" s="117" customFormat="1">
      <c r="A10" s="107" t="s">
        <v>100</v>
      </c>
      <c r="B10" s="134"/>
      <c r="C10" s="110"/>
      <c r="D10" s="130"/>
      <c r="E10" s="110"/>
      <c r="F10" s="132"/>
      <c r="G10" s="133"/>
      <c r="H10" s="129"/>
    </row>
    <row r="11" spans="1:17" s="117" customFormat="1">
      <c r="A11" s="110"/>
      <c r="B11" s="134"/>
      <c r="C11" s="110"/>
      <c r="D11" s="130"/>
      <c r="E11" s="110"/>
      <c r="F11" s="132"/>
      <c r="G11" s="133"/>
      <c r="H11" s="129"/>
    </row>
    <row r="12" spans="1:17" s="117" customFormat="1" ht="15.75">
      <c r="A12" s="252" t="s">
        <v>17</v>
      </c>
      <c r="B12" s="252"/>
      <c r="C12" s="252"/>
      <c r="D12" s="252"/>
      <c r="E12" s="252"/>
      <c r="F12" s="252"/>
      <c r="G12" s="252"/>
      <c r="H12" s="252"/>
    </row>
    <row r="13" spans="1:17">
      <c r="A13" s="10"/>
      <c r="B13" s="102"/>
      <c r="C13" s="10"/>
      <c r="D13" s="11"/>
      <c r="E13" s="10"/>
      <c r="F13" s="12"/>
      <c r="G13" s="13"/>
      <c r="H13" s="135"/>
    </row>
    <row r="14" spans="1:17" s="15" customFormat="1" ht="25.5">
      <c r="A14" s="73" t="s">
        <v>18</v>
      </c>
      <c r="B14" s="103" t="s">
        <v>19</v>
      </c>
      <c r="C14" s="73" t="s">
        <v>20</v>
      </c>
      <c r="D14" s="74" t="s">
        <v>21</v>
      </c>
      <c r="E14" s="73" t="s">
        <v>22</v>
      </c>
      <c r="F14" s="75" t="s">
        <v>1</v>
      </c>
      <c r="G14" s="76" t="s">
        <v>23</v>
      </c>
      <c r="H14" s="77" t="s">
        <v>24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1:17">
      <c r="A15" s="78">
        <v>1</v>
      </c>
      <c r="B15" s="100"/>
      <c r="C15" s="78"/>
      <c r="D15" s="136" t="s">
        <v>2</v>
      </c>
      <c r="E15" s="79"/>
      <c r="F15" s="80"/>
      <c r="G15" s="81"/>
      <c r="H15" s="82"/>
    </row>
    <row r="16" spans="1:17">
      <c r="A16" s="161" t="str">
        <f>'[1]Plan Tron'!A9</f>
        <v>1.1</v>
      </c>
      <c r="B16" s="99" t="str">
        <f>'[1]Plan Tron'!B9</f>
        <v>74209/001</v>
      </c>
      <c r="C16" s="162" t="str">
        <f>'[1]Plan Tron'!C9</f>
        <v>SINAPI</v>
      </c>
      <c r="D16" s="84" t="str">
        <f>UPPER('[1]Plan Tron'!D9)</f>
        <v>PLACA DE OBRA EM CHAPA DE ACO GALVANIZADO</v>
      </c>
      <c r="E16" s="163" t="str">
        <f>'[1]Plan Tron'!F9</f>
        <v>M²</v>
      </c>
      <c r="F16" s="244">
        <v>6</v>
      </c>
      <c r="G16" s="81">
        <f>'[1]Plan Tron'!R9</f>
        <v>316.76</v>
      </c>
      <c r="H16" s="86">
        <f>F16*G16</f>
        <v>1900.56</v>
      </c>
    </row>
    <row r="17" spans="1:17" s="16" customFormat="1">
      <c r="A17" s="83"/>
      <c r="B17" s="99"/>
      <c r="C17" s="83"/>
      <c r="D17" s="87" t="s">
        <v>25</v>
      </c>
      <c r="E17" s="165">
        <f>A15</f>
        <v>1</v>
      </c>
      <c r="F17" s="85"/>
      <c r="G17" s="81"/>
      <c r="H17" s="88">
        <f>SUM(H16)</f>
        <v>1900.56</v>
      </c>
      <c r="I17" s="6"/>
    </row>
    <row r="18" spans="1:17" s="221" customFormat="1">
      <c r="A18" s="161"/>
      <c r="B18" s="99"/>
      <c r="C18" s="162"/>
      <c r="D18" s="84"/>
      <c r="E18" s="163"/>
      <c r="F18" s="85"/>
      <c r="G18" s="81"/>
      <c r="H18" s="86"/>
    </row>
    <row r="19" spans="1:17" s="16" customFormat="1">
      <c r="A19" s="215" t="str">
        <f>'[1]Plan Tron'!A12</f>
        <v>2</v>
      </c>
      <c r="B19" s="100"/>
      <c r="C19" s="216"/>
      <c r="D19" s="217" t="str">
        <f>UPPER('[1]Plan Tron'!D12)</f>
        <v>INSTALAÇÕES ELÉTRICAS</v>
      </c>
      <c r="E19" s="218"/>
      <c r="F19" s="219"/>
      <c r="G19" s="220"/>
      <c r="H19" s="88"/>
    </row>
    <row r="20" spans="1:17" s="222" customFormat="1" ht="25.5">
      <c r="A20" s="161" t="s">
        <v>6</v>
      </c>
      <c r="B20" s="99" t="str">
        <f>'[1]Plan Tron'!B14</f>
        <v>73767/002</v>
      </c>
      <c r="C20" s="162" t="str">
        <f>'[1]Plan Tron'!C14</f>
        <v>SINAPI</v>
      </c>
      <c r="D20" s="84" t="str">
        <f>UPPER('[1]Plan Tron'!D14)</f>
        <v>ALCA PRE-FORMADA DISTRIBUIÇÃO EM ACO RECOBERTO COM ALUMINIO PARA CABO 25MM2, ENCAPADO. FORNECIMENTO E INSTALAÇÃO.</v>
      </c>
      <c r="E20" s="163" t="str">
        <f>'[1]Plan Tron'!F14</f>
        <v>UN</v>
      </c>
      <c r="F20" s="85">
        <v>50</v>
      </c>
      <c r="G20" s="81">
        <f>'[1]Plan Tron'!R14</f>
        <v>8.19</v>
      </c>
      <c r="H20" s="86">
        <f t="shared" ref="H20:H49" si="0">F20*G20</f>
        <v>409.5</v>
      </c>
      <c r="I20" s="221"/>
    </row>
    <row r="21" spans="1:17" s="8" customFormat="1" ht="25.5">
      <c r="A21" s="161" t="s">
        <v>7</v>
      </c>
      <c r="B21" s="99">
        <f>'[1]Plan Tron'!B16</f>
        <v>27025</v>
      </c>
      <c r="C21" s="163" t="str">
        <f>'[1]Plan Tron'!C16</f>
        <v>CPOS/INSUMO</v>
      </c>
      <c r="D21" s="84" t="str">
        <f>UPPER('[1]Plan Tron'!D16)</f>
        <v>ARAME GALVANIZADO Nº 16 BWG</v>
      </c>
      <c r="E21" s="163" t="str">
        <f>'[1]Plan Tron'!F16</f>
        <v>KG</v>
      </c>
      <c r="F21" s="85">
        <v>30</v>
      </c>
      <c r="G21" s="81">
        <f>'[1]Plan Tron'!R16</f>
        <v>8.1</v>
      </c>
      <c r="H21" s="86">
        <f t="shared" si="0"/>
        <v>243</v>
      </c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25.5">
      <c r="A22" s="161" t="s">
        <v>8</v>
      </c>
      <c r="B22" s="99">
        <f>'[1]Plan Tron'!B18</f>
        <v>83399</v>
      </c>
      <c r="C22" s="162" t="str">
        <f>'[1]Plan Tron'!C18</f>
        <v>SINAPI</v>
      </c>
      <c r="D22" s="84" t="str">
        <f>UPPER('[1]Plan Tron'!D18)</f>
        <v>RELE FOTOELETRICO P/ COMANDO DE ILUMINACAO EXTERNA 220V/1000W - FORNECIMENTO E INSTALACAO</v>
      </c>
      <c r="E22" s="163" t="str">
        <f>'[1]Plan Tron'!F18</f>
        <v>UN</v>
      </c>
      <c r="F22" s="85">
        <v>67</v>
      </c>
      <c r="G22" s="81">
        <f>'[1]Plan Tron'!R18</f>
        <v>35.909999999999997</v>
      </c>
      <c r="H22" s="86">
        <f t="shared" si="0"/>
        <v>2405.9699999999998</v>
      </c>
      <c r="I22" s="109"/>
    </row>
    <row r="23" spans="1:17" s="139" customFormat="1">
      <c r="A23" s="161" t="s">
        <v>9</v>
      </c>
      <c r="B23" s="99"/>
      <c r="C23" s="162" t="str">
        <f>'[1]Plan Tron'!C19</f>
        <v>M</v>
      </c>
      <c r="D23" s="84" t="str">
        <f>UPPER('[1]Plan Tron'!D19)</f>
        <v>BRAÇO LONGO IP - PADRÃO ELEKTRO</v>
      </c>
      <c r="E23" s="163" t="str">
        <f>'[1]Plan Tron'!F19</f>
        <v>peça</v>
      </c>
      <c r="F23" s="85">
        <f>'[1]Plan Tron'!E19</f>
        <v>67</v>
      </c>
      <c r="G23" s="81">
        <f>'[1]Plan Tron'!R19</f>
        <v>211</v>
      </c>
      <c r="H23" s="86">
        <f t="shared" si="0"/>
        <v>14137</v>
      </c>
      <c r="I23" s="138"/>
      <c r="J23" s="138"/>
      <c r="K23" s="138"/>
      <c r="L23" s="138"/>
      <c r="M23" s="138"/>
      <c r="N23" s="138"/>
      <c r="O23" s="138"/>
      <c r="P23" s="138"/>
      <c r="Q23" s="138"/>
    </row>
    <row r="24" spans="1:17" s="16" customFormat="1">
      <c r="A24" s="161" t="s">
        <v>10</v>
      </c>
      <c r="B24" s="99"/>
      <c r="C24" s="162" t="str">
        <f>'[1]Plan Tron'!C20</f>
        <v>M</v>
      </c>
      <c r="D24" s="84" t="str">
        <f>UPPER('[1]Plan Tron'!D20)</f>
        <v>CABO CU XLPE SP2   2,5 MM2 1KV BRANCO</v>
      </c>
      <c r="E24" s="163" t="str">
        <f>'[1]Plan Tron'!F20</f>
        <v>peça</v>
      </c>
      <c r="F24" s="85">
        <f>'[1]Plan Tron'!E20</f>
        <v>350</v>
      </c>
      <c r="G24" s="81">
        <f>'[1]Plan Tron'!R20</f>
        <v>21.2</v>
      </c>
      <c r="H24" s="86">
        <f t="shared" si="0"/>
        <v>7420</v>
      </c>
    </row>
    <row r="25" spans="1:17" s="16" customFormat="1">
      <c r="A25" s="161" t="s">
        <v>75</v>
      </c>
      <c r="B25" s="99"/>
      <c r="C25" s="162" t="str">
        <f>'[1]Plan Tron'!C21</f>
        <v>M</v>
      </c>
      <c r="D25" s="84" t="str">
        <f>UPPER('[1]Plan Tron'!D21)</f>
        <v>CABO CU XLPE SP2   2,5 MM2 1KV PRETO</v>
      </c>
      <c r="E25" s="163" t="str">
        <f>'[1]Plan Tron'!F21</f>
        <v>peça</v>
      </c>
      <c r="F25" s="85">
        <f>'[1]Plan Tron'!E21</f>
        <v>350</v>
      </c>
      <c r="G25" s="81">
        <f>'[1]Plan Tron'!R21</f>
        <v>21.2</v>
      </c>
      <c r="H25" s="86">
        <f t="shared" si="0"/>
        <v>7420</v>
      </c>
    </row>
    <row r="26" spans="1:17" s="224" customFormat="1" ht="25.5">
      <c r="A26" s="161" t="s">
        <v>11</v>
      </c>
      <c r="B26" s="99"/>
      <c r="C26" s="162" t="s">
        <v>5</v>
      </c>
      <c r="D26" s="245" t="str">
        <f>UPPER([1]COMPOSIÇÃO!E11)</f>
        <v xml:space="preserve">CABO PRÉ-REUNIDO QUADRIPLEX BT XLPE 3 + 1 EM  35MM² - NEUTRO NÚ - PADRÃO ELEKTRO </v>
      </c>
      <c r="E26" s="163" t="str">
        <f>'[1]Plan Tron'!F23</f>
        <v>M</v>
      </c>
      <c r="F26" s="85">
        <v>2600</v>
      </c>
      <c r="G26" s="246">
        <f>[1]COMPOSIÇÃO!I20</f>
        <v>31.992319680000001</v>
      </c>
      <c r="H26" s="86">
        <f t="shared" si="0"/>
        <v>83180.031168000001</v>
      </c>
      <c r="I26" s="223"/>
    </row>
    <row r="27" spans="1:17" s="224" customFormat="1">
      <c r="A27" s="161" t="s">
        <v>12</v>
      </c>
      <c r="B27" s="99"/>
      <c r="C27" s="162" t="str">
        <f>'[1]Plan Tron'!C24</f>
        <v>M</v>
      </c>
      <c r="D27" s="84" t="str">
        <f>UPPER('[1]Plan Tron'!D24)</f>
        <v>CAPA PROLIPR. PARA  CONECTOR 2 DERIV.(ND/06.03.24/1)</v>
      </c>
      <c r="E27" s="163" t="str">
        <f>'[1]Plan Tron'!F24</f>
        <v>peça</v>
      </c>
      <c r="F27" s="85">
        <f>'[1]Plan Tron'!E24</f>
        <v>189</v>
      </c>
      <c r="G27" s="81">
        <f>'[1]Plan Tron'!R24</f>
        <v>23.6</v>
      </c>
      <c r="H27" s="86">
        <f t="shared" si="0"/>
        <v>4460.4000000000005</v>
      </c>
    </row>
    <row r="28" spans="1:17" s="225" customFormat="1" ht="25.5">
      <c r="A28" s="161" t="s">
        <v>13</v>
      </c>
      <c r="B28" s="99" t="str">
        <f>'[1]Plan Tron'!B26</f>
        <v>73780/001</v>
      </c>
      <c r="C28" s="162" t="str">
        <f>'[1]Plan Tron'!C26</f>
        <v>SINAPI</v>
      </c>
      <c r="D28" s="84" t="str">
        <f>UPPER('[1]Plan Tron'!D26)</f>
        <v xml:space="preserve"> CHAVE FUSIVEL UNIPOLAR, 15KV - 100A, EQUIPADA COM COMANDO PARA HASTE D UN CR </v>
      </c>
      <c r="E28" s="163" t="str">
        <f>'[1]Plan Tron'!F26</f>
        <v>UN</v>
      </c>
      <c r="F28" s="85">
        <f>'[1]Plan Tron'!E26</f>
        <v>3</v>
      </c>
      <c r="G28" s="81">
        <f>'[1]Plan Tron'!R26</f>
        <v>277.04000000000002</v>
      </c>
      <c r="H28" s="86">
        <f>F28*G28</f>
        <v>831.12000000000012</v>
      </c>
      <c r="I28" s="222"/>
      <c r="J28" s="222"/>
      <c r="K28" s="222"/>
      <c r="L28" s="222"/>
      <c r="M28" s="222"/>
      <c r="N28" s="222"/>
      <c r="O28" s="222"/>
      <c r="P28" s="222"/>
      <c r="Q28" s="222"/>
    </row>
    <row r="29" spans="1:17" s="226" customFormat="1">
      <c r="A29" s="161" t="s">
        <v>14</v>
      </c>
      <c r="B29" s="99"/>
      <c r="C29" s="162" t="str">
        <f>'[1]Plan Tron'!C27</f>
        <v>M</v>
      </c>
      <c r="D29" s="84" t="str">
        <f>UPPER('[1]Plan Tron'!D27)</f>
        <v>CINTA POSTE CIRC. A/ZQ ADEQUADA P/ BRIP C/ PARAF E PORCA</v>
      </c>
      <c r="E29" s="163" t="str">
        <f>'[1]Plan Tron'!F27</f>
        <v>peça</v>
      </c>
      <c r="F29" s="85">
        <f>'[1]Plan Tron'!E27</f>
        <v>134</v>
      </c>
      <c r="G29" s="81">
        <f>'[1]Plan Tron'!R27</f>
        <v>36.200000000000003</v>
      </c>
      <c r="H29" s="86">
        <f t="shared" si="0"/>
        <v>4850.8</v>
      </c>
      <c r="I29" s="221"/>
      <c r="J29" s="222"/>
      <c r="K29" s="222"/>
      <c r="L29" s="222"/>
      <c r="M29" s="222"/>
      <c r="N29" s="222"/>
      <c r="O29" s="222"/>
      <c r="P29" s="222"/>
      <c r="Q29" s="222"/>
    </row>
    <row r="30" spans="1:17" s="8" customFormat="1">
      <c r="A30" s="161" t="s">
        <v>15</v>
      </c>
      <c r="B30" s="99"/>
      <c r="C30" s="162" t="str">
        <f>'[1]Plan Tron'!C28</f>
        <v>M</v>
      </c>
      <c r="D30" s="84" t="str">
        <f>UPPER('[1]Plan Tron'!D28)</f>
        <v>CONECTOR  ESTB LAL CB AL CA-CAA 4-2AWG</v>
      </c>
      <c r="E30" s="163" t="str">
        <f>'[1]Plan Tron'!F28</f>
        <v>peça</v>
      </c>
      <c r="F30" s="85">
        <f>'[1]Plan Tron'!E28</f>
        <v>3</v>
      </c>
      <c r="G30" s="81">
        <f>'[1]Plan Tron'!R28</f>
        <v>16.2</v>
      </c>
      <c r="H30" s="86">
        <f t="shared" si="0"/>
        <v>48.599999999999994</v>
      </c>
      <c r="I30" s="16"/>
      <c r="J30" s="16"/>
      <c r="K30" s="16"/>
      <c r="L30" s="16"/>
      <c r="M30" s="16"/>
      <c r="N30" s="16"/>
      <c r="O30" s="16"/>
      <c r="P30" s="16"/>
      <c r="Q30" s="16"/>
    </row>
    <row r="31" spans="1:17" s="222" customFormat="1">
      <c r="A31" s="161" t="s">
        <v>16</v>
      </c>
      <c r="B31" s="99"/>
      <c r="C31" s="162" t="str">
        <f>'[1]Plan Tron'!C29</f>
        <v>M</v>
      </c>
      <c r="D31" s="84" t="str">
        <f>UPPER('[1]Plan Tron'!D29)</f>
        <v>CONECTOR DE AL BIMETALICO/2 DERIVAÇÕES(ND/06.03.22/1)</v>
      </c>
      <c r="E31" s="163" t="str">
        <f>'[1]Plan Tron'!F29</f>
        <v>peça</v>
      </c>
      <c r="F31" s="85">
        <f>'[1]Plan Tron'!E29</f>
        <v>189</v>
      </c>
      <c r="G31" s="81">
        <f>'[1]Plan Tron'!R29</f>
        <v>23.87</v>
      </c>
      <c r="H31" s="86">
        <f t="shared" si="0"/>
        <v>4511.43</v>
      </c>
      <c r="I31" s="221"/>
    </row>
    <row r="32" spans="1:17" s="16" customFormat="1">
      <c r="A32" s="161" t="s">
        <v>42</v>
      </c>
      <c r="B32" s="99"/>
      <c r="C32" s="162" t="str">
        <f>'[1]Plan Tron'!C30</f>
        <v>M</v>
      </c>
      <c r="D32" s="84" t="str">
        <f>UPPER('[1]Plan Tron'!D30)</f>
        <v>CONECTOR PRL LAL CBCB 2-2/0  16,0-70,0</v>
      </c>
      <c r="E32" s="163" t="str">
        <f>'[1]Plan Tron'!F30</f>
        <v>peça</v>
      </c>
      <c r="F32" s="85">
        <f>'[1]Plan Tron'!E30</f>
        <v>4</v>
      </c>
      <c r="G32" s="81">
        <f>'[1]Plan Tron'!R30</f>
        <v>39.65</v>
      </c>
      <c r="H32" s="86">
        <f t="shared" si="0"/>
        <v>158.6</v>
      </c>
      <c r="I32" s="6"/>
    </row>
    <row r="33" spans="1:17" s="8" customFormat="1">
      <c r="A33" s="161" t="s">
        <v>43</v>
      </c>
      <c r="B33" s="99"/>
      <c r="C33" s="162" t="str">
        <f>'[1]Plan Tron'!C31</f>
        <v>M</v>
      </c>
      <c r="D33" s="84" t="str">
        <f>UPPER('[1]Plan Tron'!D31)</f>
        <v>CONECTOR PRL LCU SN CBCB 10,0-70,0</v>
      </c>
      <c r="E33" s="163" t="str">
        <f>'[1]Plan Tron'!F31</f>
        <v>peça</v>
      </c>
      <c r="F33" s="85">
        <f>'[1]Plan Tron'!E31</f>
        <v>4</v>
      </c>
      <c r="G33" s="81">
        <f>'[1]Plan Tron'!R31</f>
        <v>24.12</v>
      </c>
      <c r="H33" s="86">
        <f t="shared" si="0"/>
        <v>96.48</v>
      </c>
      <c r="I33" s="16"/>
      <c r="J33" s="16"/>
      <c r="K33" s="16"/>
      <c r="L33" s="16"/>
      <c r="M33" s="16"/>
      <c r="N33" s="16"/>
      <c r="O33" s="16"/>
      <c r="P33" s="16"/>
      <c r="Q33" s="16"/>
    </row>
    <row r="34" spans="1:17" s="16" customFormat="1">
      <c r="A34" s="161" t="s">
        <v>44</v>
      </c>
      <c r="B34" s="99"/>
      <c r="C34" s="162" t="str">
        <f>'[1]Plan Tron'!C32</f>
        <v>M</v>
      </c>
      <c r="D34" s="84" t="str">
        <f>UPPER('[1]Plan Tron'!D32)</f>
        <v>ELO FUSÍVEL 2H</v>
      </c>
      <c r="E34" s="163" t="str">
        <f>'[1]Plan Tron'!F32</f>
        <v>peça</v>
      </c>
      <c r="F34" s="85">
        <f>'[1]Plan Tron'!E32</f>
        <v>3</v>
      </c>
      <c r="G34" s="81">
        <f>'[1]Plan Tron'!R32</f>
        <v>52</v>
      </c>
      <c r="H34" s="86">
        <f t="shared" si="0"/>
        <v>156</v>
      </c>
    </row>
    <row r="35" spans="1:17" s="225" customFormat="1">
      <c r="A35" s="161" t="s">
        <v>45</v>
      </c>
      <c r="B35" s="99"/>
      <c r="C35" s="162" t="str">
        <f>'[1]Plan Tron'!C33</f>
        <v>M</v>
      </c>
      <c r="D35" s="84" t="str">
        <f>UPPER('[1]Plan Tron'!D33)</f>
        <v>ESTRUTURA PRIMÁRIA CETR COMPLETA</v>
      </c>
      <c r="E35" s="163" t="str">
        <f>'[1]Plan Tron'!F33</f>
        <v>peça</v>
      </c>
      <c r="F35" s="85">
        <f>'[1]Plan Tron'!E33</f>
        <v>1</v>
      </c>
      <c r="G35" s="81">
        <f>'[1]Plan Tron'!R33</f>
        <v>850</v>
      </c>
      <c r="H35" s="86">
        <f t="shared" si="0"/>
        <v>850</v>
      </c>
      <c r="I35" s="222"/>
      <c r="J35" s="222"/>
      <c r="K35" s="222"/>
      <c r="L35" s="222"/>
      <c r="M35" s="222"/>
      <c r="N35" s="222"/>
      <c r="O35" s="222"/>
      <c r="P35" s="222"/>
      <c r="Q35" s="222"/>
    </row>
    <row r="36" spans="1:17" s="224" customFormat="1">
      <c r="A36" s="161" t="s">
        <v>76</v>
      </c>
      <c r="B36" s="99">
        <f>'[1]Plan Tron'!B36</f>
        <v>680210</v>
      </c>
      <c r="C36" s="162" t="str">
        <f>'[1]Plan Tron'!C36</f>
        <v>CPOS</v>
      </c>
      <c r="D36" s="84" t="str">
        <f>UPPER('[1]Plan Tron'!D36)</f>
        <v>ARMAÇÃO SECUNDÁRIA TIPO 1C - 2R</v>
      </c>
      <c r="E36" s="163" t="str">
        <f>'[1]Plan Tron'!F36</f>
        <v>UN</v>
      </c>
      <c r="F36" s="85">
        <v>1</v>
      </c>
      <c r="G36" s="81">
        <f>'[1]Plan Tron'!R36</f>
        <v>128.68</v>
      </c>
      <c r="H36" s="86">
        <f t="shared" si="0"/>
        <v>128.68</v>
      </c>
      <c r="I36" s="223"/>
    </row>
    <row r="37" spans="1:17" s="222" customFormat="1">
      <c r="A37" s="161" t="s">
        <v>77</v>
      </c>
      <c r="B37" s="99"/>
      <c r="C37" s="162" t="str">
        <f>'[1]Plan Tron'!C37</f>
        <v>M</v>
      </c>
      <c r="D37" s="84" t="str">
        <f>UPPER('[1]Plan Tron'!D37)</f>
        <v xml:space="preserve">FIO ALUMÍNIO 4BWG </v>
      </c>
      <c r="E37" s="163" t="str">
        <f>'[1]Plan Tron'!F37</f>
        <v>metro</v>
      </c>
      <c r="F37" s="85">
        <f>'[1]Plan Tron'!E37</f>
        <v>150</v>
      </c>
      <c r="G37" s="81">
        <f>'[1]Plan Tron'!R37</f>
        <v>13.2</v>
      </c>
      <c r="H37" s="86">
        <f t="shared" si="0"/>
        <v>1980</v>
      </c>
    </row>
    <row r="38" spans="1:17" s="227" customFormat="1">
      <c r="A38" s="161" t="s">
        <v>78</v>
      </c>
      <c r="B38" s="99">
        <f>'[1]Plan Tron'!B39</f>
        <v>72251</v>
      </c>
      <c r="C38" s="162" t="str">
        <f>'[1]Plan Tron'!C39</f>
        <v>SINAPI</v>
      </c>
      <c r="D38" s="84" t="str">
        <f>UPPER('[1]Plan Tron'!D39)</f>
        <v>CABO DE COBRE NU 16MM2 - FORNECIMENTO E INSTALACAO</v>
      </c>
      <c r="E38" s="163" t="str">
        <f>'[1]Plan Tron'!F39</f>
        <v>M</v>
      </c>
      <c r="F38" s="85">
        <v>26</v>
      </c>
      <c r="G38" s="81">
        <f>'[1]Plan Tron'!R39</f>
        <v>10.64</v>
      </c>
      <c r="H38" s="86">
        <f t="shared" si="0"/>
        <v>276.64</v>
      </c>
      <c r="I38" s="224"/>
      <c r="J38" s="224"/>
      <c r="K38" s="224"/>
      <c r="L38" s="224"/>
      <c r="M38" s="224"/>
      <c r="N38" s="224"/>
      <c r="O38" s="224"/>
      <c r="P38" s="224"/>
      <c r="Q38" s="224"/>
    </row>
    <row r="39" spans="1:17" s="8" customFormat="1">
      <c r="A39" s="161" t="s">
        <v>79</v>
      </c>
      <c r="B39" s="99"/>
      <c r="C39" s="162" t="str">
        <f>'[1]Plan Tron'!C40</f>
        <v>M</v>
      </c>
      <c r="D39" s="84" t="str">
        <f>UPPER('[1]Plan Tron'!D40)</f>
        <v>GRAMPO DE LINHA VIVA</v>
      </c>
      <c r="E39" s="163" t="str">
        <f>'[1]Plan Tron'!F40</f>
        <v>peça</v>
      </c>
      <c r="F39" s="85">
        <f>'[1]Plan Tron'!E40</f>
        <v>3</v>
      </c>
      <c r="G39" s="81">
        <f>'[1]Plan Tron'!R40</f>
        <v>7.55</v>
      </c>
      <c r="H39" s="86">
        <f t="shared" si="0"/>
        <v>22.65</v>
      </c>
      <c r="I39" s="16"/>
      <c r="J39" s="16"/>
      <c r="K39" s="16"/>
      <c r="L39" s="16"/>
      <c r="M39" s="16"/>
      <c r="N39" s="16"/>
      <c r="O39" s="16"/>
      <c r="P39" s="16"/>
      <c r="Q39" s="16"/>
    </row>
    <row r="40" spans="1:17" s="16" customFormat="1">
      <c r="A40" s="161" t="s">
        <v>94</v>
      </c>
      <c r="B40" s="99">
        <f>'[1]Plan Tron'!B42</f>
        <v>420520</v>
      </c>
      <c r="C40" s="162" t="str">
        <f>'[1]Plan Tron'!C42</f>
        <v>CPOS</v>
      </c>
      <c r="D40" s="84" t="str">
        <f>UPPER('[1]Plan Tron'!D42)</f>
        <v>HASTE DE ATERRAMENTO DE 5/8´ X 2,40 M</v>
      </c>
      <c r="E40" s="163" t="str">
        <f>'[1]Plan Tron'!F42</f>
        <v>UN</v>
      </c>
      <c r="F40" s="85">
        <v>17</v>
      </c>
      <c r="G40" s="81">
        <f>'[1]Plan Tron'!R42</f>
        <v>59.54</v>
      </c>
      <c r="H40" s="86">
        <f t="shared" si="0"/>
        <v>1012.18</v>
      </c>
      <c r="I40" s="6"/>
    </row>
    <row r="41" spans="1:17" s="17" customFormat="1" ht="25.5">
      <c r="A41" s="161" t="s">
        <v>95</v>
      </c>
      <c r="B41" s="99" t="str">
        <f>'[1]Plan Tron'!B44</f>
        <v>73767/003</v>
      </c>
      <c r="C41" s="162" t="str">
        <f>'[1]Plan Tron'!C44</f>
        <v>SINAPI</v>
      </c>
      <c r="D41" s="84" t="str">
        <f>UPPER('[1]Plan Tron'!D44)</f>
        <v>LACO DE ROLDANA PRE-FORMADO ACO RECOBERTO DE ALUMINIO PARA CABO DE ALUMINIO NU BITOLA 25MM2 - FORNECIMENTO E COLOCACAO</v>
      </c>
      <c r="E41" s="163" t="str">
        <f>'[1]Plan Tron'!F44</f>
        <v>UN</v>
      </c>
      <c r="F41" s="85">
        <v>35</v>
      </c>
      <c r="G41" s="81">
        <f>'[1]Plan Tron'!R44</f>
        <v>5.98</v>
      </c>
      <c r="H41" s="86">
        <f t="shared" si="0"/>
        <v>209.3</v>
      </c>
      <c r="I41" s="109"/>
    </row>
    <row r="42" spans="1:17" s="138" customFormat="1">
      <c r="A42" s="161" t="s">
        <v>80</v>
      </c>
      <c r="B42" s="99">
        <f>'[1]Plan Tron'!B46</f>
        <v>410524</v>
      </c>
      <c r="C42" s="162" t="str">
        <f>'[1]Plan Tron'!C46</f>
        <v>CPOS</v>
      </c>
      <c r="D42" s="84" t="str">
        <f>UPPER('[1]Plan Tron'!D46)</f>
        <v>LÂMPADA DE VAPOR DE SÓDIO ELIPSOIDAL OU TUBULAR, BASE E40 DE 250 W</v>
      </c>
      <c r="E42" s="163" t="str">
        <f>'[1]Plan Tron'!F46</f>
        <v>UN</v>
      </c>
      <c r="F42" s="85">
        <v>67</v>
      </c>
      <c r="G42" s="81">
        <f>'[1]Plan Tron'!R46</f>
        <v>31.16</v>
      </c>
      <c r="H42" s="86">
        <f t="shared" si="0"/>
        <v>2087.7199999999998</v>
      </c>
      <c r="I42" s="137"/>
    </row>
    <row r="43" spans="1:17" s="16" customFormat="1" ht="25.5">
      <c r="A43" s="161" t="s">
        <v>81</v>
      </c>
      <c r="B43" s="99"/>
      <c r="C43" s="162" t="str">
        <f>'[1]Plan Tron'!C47</f>
        <v>M</v>
      </c>
      <c r="D43" s="84" t="str">
        <f>UPPER('[1]Plan Tron'!D47)</f>
        <v>LUMINÁRIA FECHADA INTEGRADA  COM KIT REMOVÍVEL - USO EXTERNO P/ VS 250W - ROSCA E40 - PADRÃO ELEKTRO</v>
      </c>
      <c r="E43" s="163" t="str">
        <f>'[1]Plan Tron'!F47</f>
        <v>peça</v>
      </c>
      <c r="F43" s="85">
        <f>'[1]Plan Tron'!E47</f>
        <v>67</v>
      </c>
      <c r="G43" s="81">
        <f>'[1]Plan Tron'!R47</f>
        <v>265</v>
      </c>
      <c r="H43" s="86">
        <f t="shared" si="0"/>
        <v>17755</v>
      </c>
      <c r="I43" s="6"/>
    </row>
    <row r="44" spans="1:17" s="16" customFormat="1">
      <c r="A44" s="161" t="s">
        <v>82</v>
      </c>
      <c r="B44" s="99"/>
      <c r="C44" s="162" t="str">
        <f>'[1]Plan Tron'!C48</f>
        <v>M</v>
      </c>
      <c r="D44" s="84" t="str">
        <f>UPPER('[1]Plan Tron'!D48)</f>
        <v>MOLDURA DE PROTEÇ.P/ CONDUTOR ATERR.-3M</v>
      </c>
      <c r="E44" s="163" t="str">
        <f>'[1]Plan Tron'!F48</f>
        <v>peça</v>
      </c>
      <c r="F44" s="85">
        <f>'[1]Plan Tron'!E48</f>
        <v>12</v>
      </c>
      <c r="G44" s="81">
        <f>'[1]Plan Tron'!R48</f>
        <v>21</v>
      </c>
      <c r="H44" s="86">
        <f t="shared" si="0"/>
        <v>252</v>
      </c>
      <c r="I44" s="6"/>
    </row>
    <row r="45" spans="1:17" s="8" customFormat="1" ht="25.5">
      <c r="A45" s="161" t="s">
        <v>83</v>
      </c>
      <c r="B45" s="99" t="str">
        <f>'[1]Plan Tron'!B50</f>
        <v> 360703</v>
      </c>
      <c r="C45" s="162" t="str">
        <f>'[1]Plan Tron'!C50</f>
        <v>CPOS</v>
      </c>
      <c r="D45" s="84" t="str">
        <f>UPPER('[1]Plan Tron'!D50)</f>
        <v>PÁRA-RAIOS DE DISTRIBUIÇÃO, CLASSE 12 KV/10 KA, COMPLETO, ENCAPSULADO COM POLÍMERO</v>
      </c>
      <c r="E45" s="163" t="str">
        <f>'[1]Plan Tron'!F50</f>
        <v>UN</v>
      </c>
      <c r="F45" s="85">
        <v>3</v>
      </c>
      <c r="G45" s="81">
        <f>'[1]Plan Tron'!R50</f>
        <v>142.57</v>
      </c>
      <c r="H45" s="86">
        <f t="shared" si="0"/>
        <v>427.71</v>
      </c>
      <c r="I45" s="16"/>
      <c r="J45" s="16"/>
      <c r="K45" s="16"/>
      <c r="L45" s="16"/>
      <c r="M45" s="16"/>
      <c r="N45" s="16"/>
      <c r="O45" s="16"/>
      <c r="P45" s="16"/>
      <c r="Q45" s="16"/>
    </row>
    <row r="46" spans="1:17" s="16" customFormat="1" ht="25.5">
      <c r="A46" s="161" t="s">
        <v>84</v>
      </c>
      <c r="B46" s="99" t="str">
        <f>'[1]Plan Tron'!B52</f>
        <v>73769/004</v>
      </c>
      <c r="C46" s="162" t="str">
        <f>'[1]Plan Tron'!C52</f>
        <v>SINAPI</v>
      </c>
      <c r="D46" s="84" t="str">
        <f>UPPER('[1]Plan Tron'!D52)</f>
        <v>POSTE DE ACO CONICO CONTINUO RETO, FLANGEADO, H=9M - FORNECIMENTO E INSTALACAO</v>
      </c>
      <c r="E46" s="163" t="str">
        <f>'[1]Plan Tron'!F52</f>
        <v>UN</v>
      </c>
      <c r="F46" s="85">
        <v>4</v>
      </c>
      <c r="G46" s="81">
        <f>'[1]Plan Tron'!R52</f>
        <v>1403.72</v>
      </c>
      <c r="H46" s="86">
        <f t="shared" si="0"/>
        <v>5614.88</v>
      </c>
      <c r="I46" s="6"/>
    </row>
    <row r="47" spans="1:17" s="16" customFormat="1" ht="38.25">
      <c r="A47" s="161" t="s">
        <v>96</v>
      </c>
      <c r="B47" s="99" t="str">
        <f>'[1]Plan Tron'!B54</f>
        <v>73783/014</v>
      </c>
      <c r="C47" s="162" t="str">
        <f>'[1]Plan Tron'!C54</f>
        <v>SINAPI</v>
      </c>
      <c r="D47" s="84" t="str">
        <f>UPPER('[1]Plan Tron'!D54)</f>
        <v>POSTE CONCRETO SEÇÃO CIRCULAR COMPRIMENTO=9M CARGA NOMINAL NO TOPO 200KG INCLUSIVE ESCAVACAO EXCLUSIVE TRANSPORTE - FORNECIMENTO E COLOCAÇÃO</v>
      </c>
      <c r="E47" s="163" t="str">
        <f>'[1]Plan Tron'!F54</f>
        <v>UN</v>
      </c>
      <c r="F47" s="244">
        <v>23</v>
      </c>
      <c r="G47" s="81">
        <f>'[1]Plan Tron'!R54</f>
        <v>738.88</v>
      </c>
      <c r="H47" s="86">
        <f t="shared" si="0"/>
        <v>16994.240000000002</v>
      </c>
    </row>
    <row r="48" spans="1:17" s="8" customFormat="1" ht="38.25">
      <c r="A48" s="161" t="s">
        <v>85</v>
      </c>
      <c r="B48" s="99" t="str">
        <f>'[1]Plan Tron'!B56</f>
        <v>73783/017</v>
      </c>
      <c r="C48" s="162" t="str">
        <f>'[1]Plan Tron'!C56</f>
        <v>SINAPI</v>
      </c>
      <c r="D48" s="84" t="str">
        <f>UPPER('[1]Plan Tron'!D56)</f>
        <v>POSTE CONCRETO SEÇÃO CIRCULAR COMPRIMENTO=10M CARGA NOMINAL NO TOPO 600KG INCLUSIVE ESCAVACAO EXCLUSIVE TRANSPORTE - FORNECIMENTO E COLOCAÇÃO</v>
      </c>
      <c r="E48" s="163" t="str">
        <f>'[1]Plan Tron'!F56</f>
        <v>UN</v>
      </c>
      <c r="F48" s="244">
        <v>29</v>
      </c>
      <c r="G48" s="81">
        <f>'[1]Plan Tron'!R56</f>
        <v>1271.52</v>
      </c>
      <c r="H48" s="86">
        <f t="shared" si="0"/>
        <v>36874.080000000002</v>
      </c>
      <c r="I48" s="16"/>
      <c r="J48" s="16"/>
      <c r="K48" s="16"/>
      <c r="L48" s="16"/>
      <c r="M48" s="16"/>
      <c r="N48" s="16"/>
      <c r="O48" s="16"/>
      <c r="P48" s="16"/>
      <c r="Q48" s="16"/>
    </row>
    <row r="49" spans="1:17" s="16" customFormat="1" ht="25.5">
      <c r="A49" s="161" t="s">
        <v>86</v>
      </c>
      <c r="B49" s="99">
        <f>'[1]Plan Tron'!B58</f>
        <v>410825</v>
      </c>
      <c r="C49" s="162" t="str">
        <f>'[1]Plan Tron'!C58</f>
        <v>CPOS</v>
      </c>
      <c r="D49" s="84" t="str">
        <f>UPPER('[1]Plan Tron'!D58)</f>
        <v>REATOR ELETROMAGNÉTICO DE ALTO FATOR DE POTÊNCIA, PARA LÂMPADA VAPOR  DE SÓDIO 250 W / 220 V</v>
      </c>
      <c r="E49" s="163" t="str">
        <f>'[1]Plan Tron'!F58</f>
        <v>UN</v>
      </c>
      <c r="F49" s="85">
        <v>67</v>
      </c>
      <c r="G49" s="81">
        <f>'[1]Plan Tron'!R58</f>
        <v>78.13</v>
      </c>
      <c r="H49" s="86">
        <f t="shared" si="0"/>
        <v>5234.71</v>
      </c>
      <c r="I49" s="6"/>
    </row>
    <row r="50" spans="1:17" s="140" customFormat="1">
      <c r="A50" s="161" t="s">
        <v>87</v>
      </c>
      <c r="B50" s="99" t="str">
        <f>'[1]Plan Tron'!B62</f>
        <v>83487</v>
      </c>
      <c r="C50" s="162" t="str">
        <f>'[1]Plan Tron'!C62</f>
        <v>SINAPI</v>
      </c>
      <c r="D50" s="84" t="str">
        <f>UPPER('[1]Plan Tron'!D62)</f>
        <v>BASE PARA FUSIVEL (PORTA-FUSIVEL) NH 01 250A</v>
      </c>
      <c r="E50" s="163" t="str">
        <f>'[1]Plan Tron'!F62</f>
        <v>UN</v>
      </c>
      <c r="F50" s="85">
        <v>3</v>
      </c>
      <c r="G50" s="81">
        <f>'[1]Plan Tron'!R62</f>
        <v>71.209999999999994</v>
      </c>
      <c r="H50" s="86">
        <f>F50*G50</f>
        <v>213.63</v>
      </c>
    </row>
    <row r="51" spans="1:17" s="16" customFormat="1">
      <c r="A51" s="161" t="s">
        <v>88</v>
      </c>
      <c r="B51" s="99" t="str">
        <f>'[1]Plan Tron'!B64</f>
        <v> 362036</v>
      </c>
      <c r="C51" s="162" t="str">
        <f>'[1]Plan Tron'!C64</f>
        <v>CPOS</v>
      </c>
      <c r="D51" s="84" t="str">
        <f>UPPER('[1]Plan Tron'!D64)</f>
        <v>SUPORTE DE TRANSFORMADOR EM POSTE OU ESTALEIRO</v>
      </c>
      <c r="E51" s="163" t="str">
        <f>'[1]Plan Tron'!F64</f>
        <v>UN</v>
      </c>
      <c r="F51" s="85">
        <v>2</v>
      </c>
      <c r="G51" s="81">
        <f>'[1]Plan Tron'!R64</f>
        <v>149.51</v>
      </c>
      <c r="H51" s="86">
        <f>F51*G51</f>
        <v>299.02</v>
      </c>
    </row>
    <row r="52" spans="1:17" s="141" customFormat="1">
      <c r="A52" s="161" t="s">
        <v>89</v>
      </c>
      <c r="B52" s="99"/>
      <c r="C52" s="162" t="str">
        <f>'[1]Plan Tron'!C65</f>
        <v>M</v>
      </c>
      <c r="D52" s="84" t="str">
        <f>UPPER('[1]Plan Tron'!D65)</f>
        <v xml:space="preserve">SUPORTE PARA-RAIO </v>
      </c>
      <c r="E52" s="163" t="str">
        <f>'[1]Plan Tron'!F65</f>
        <v>peça</v>
      </c>
      <c r="F52" s="85">
        <f>'[1]Plan Tron'!E65</f>
        <v>3</v>
      </c>
      <c r="G52" s="81">
        <f>'[1]Plan Tron'!R65</f>
        <v>6.2</v>
      </c>
      <c r="H52" s="86">
        <f>F52*G52</f>
        <v>18.600000000000001</v>
      </c>
    </row>
    <row r="53" spans="1:17" s="17" customFormat="1">
      <c r="A53" s="161" t="s">
        <v>90</v>
      </c>
      <c r="B53" s="99"/>
      <c r="C53" s="162" t="str">
        <f>'[1]Plan Tron'!C66</f>
        <v>M</v>
      </c>
      <c r="D53" s="84" t="str">
        <f>UPPER('[1]Plan Tron'!D66)</f>
        <v>TORA DE MADEIRA ESTAI SUB-SOLO 1,0M COMPR.</v>
      </c>
      <c r="E53" s="163" t="str">
        <f>'[1]Plan Tron'!F66</f>
        <v>peça</v>
      </c>
      <c r="F53" s="85">
        <f>'[1]Plan Tron'!E66</f>
        <v>40</v>
      </c>
      <c r="G53" s="81">
        <f>'[1]Plan Tron'!R66</f>
        <v>85.62</v>
      </c>
      <c r="H53" s="86">
        <f>F53*G53</f>
        <v>3424.8</v>
      </c>
      <c r="I53" s="109"/>
    </row>
    <row r="54" spans="1:17" s="8" customFormat="1" ht="25.5">
      <c r="A54" s="161" t="s">
        <v>91</v>
      </c>
      <c r="B54" s="99" t="str">
        <f>'[1]Plan Tron'!B68</f>
        <v>73857/007</v>
      </c>
      <c r="C54" s="162" t="str">
        <f>'[1]Plan Tron'!C68</f>
        <v>SINAPI</v>
      </c>
      <c r="D54" s="84" t="str">
        <f>UPPER('[1]Plan Tron'!D68)</f>
        <v>TRANSFORMADOR DISTRIBUICAO 30KVA TRIFASICO 60HZ CLASSE 15KV IMERSO EM ÓLEO MINERAL FORNECIMENTO E INSTALACAO</v>
      </c>
      <c r="E54" s="163" t="str">
        <f>'[1]Plan Tron'!F68</f>
        <v>UN</v>
      </c>
      <c r="F54" s="85">
        <v>1</v>
      </c>
      <c r="G54" s="81">
        <f>'[1]Plan Tron'!R68</f>
        <v>4635.41</v>
      </c>
      <c r="H54" s="86">
        <f>F54*G54</f>
        <v>4635.41</v>
      </c>
      <c r="I54" s="16"/>
      <c r="J54" s="16"/>
      <c r="K54" s="16"/>
      <c r="L54" s="16"/>
      <c r="M54" s="16"/>
      <c r="N54" s="16"/>
      <c r="O54" s="16"/>
      <c r="P54" s="16"/>
      <c r="Q54" s="16"/>
    </row>
    <row r="55" spans="1:17" s="16" customFormat="1">
      <c r="A55" s="83"/>
      <c r="B55" s="99"/>
      <c r="C55" s="83"/>
      <c r="D55" s="87" t="s">
        <v>25</v>
      </c>
      <c r="E55" s="165" t="str">
        <f>A19</f>
        <v>2</v>
      </c>
      <c r="F55" s="85"/>
      <c r="G55" s="81"/>
      <c r="H55" s="88">
        <f>SUM(H20:H54)</f>
        <v>228640.18116799992</v>
      </c>
      <c r="I55" s="6"/>
      <c r="J55" s="7"/>
      <c r="K55" s="7"/>
      <c r="L55" s="7"/>
    </row>
    <row r="56" spans="1:17" s="8" customFormat="1">
      <c r="A56" s="161"/>
      <c r="B56" s="99"/>
      <c r="C56" s="162"/>
      <c r="D56" s="84"/>
      <c r="E56" s="163"/>
      <c r="F56" s="85"/>
      <c r="G56" s="81"/>
      <c r="H56" s="86"/>
      <c r="I56" s="16"/>
      <c r="J56" s="6"/>
      <c r="K56" s="6"/>
      <c r="L56" s="6"/>
      <c r="M56" s="16"/>
      <c r="N56" s="16"/>
      <c r="O56" s="16"/>
      <c r="P56" s="16"/>
      <c r="Q56" s="16"/>
    </row>
    <row r="57" spans="1:17" s="8" customFormat="1">
      <c r="A57" s="89"/>
      <c r="B57" s="104"/>
      <c r="C57" s="89"/>
      <c r="D57" s="91" t="s">
        <v>26</v>
      </c>
      <c r="E57" s="92"/>
      <c r="F57" s="93"/>
      <c r="G57" s="93"/>
      <c r="H57" s="94">
        <f>H17+H55</f>
        <v>230540.74116799992</v>
      </c>
      <c r="I57" s="16"/>
      <c r="J57" s="6"/>
      <c r="K57" s="6"/>
      <c r="L57" s="6"/>
      <c r="M57" s="16"/>
      <c r="N57" s="16"/>
      <c r="O57" s="16"/>
      <c r="P57" s="16"/>
      <c r="Q57" s="16"/>
    </row>
    <row r="58" spans="1:17">
      <c r="A58" s="90"/>
      <c r="B58" s="104"/>
      <c r="C58" s="90"/>
      <c r="D58" s="91" t="s">
        <v>27</v>
      </c>
      <c r="E58" s="164">
        <f>H82</f>
        <v>0.24322165702092513</v>
      </c>
      <c r="F58" s="95"/>
      <c r="G58" s="96"/>
      <c r="H58" s="94">
        <f>H57*(1+E58)</f>
        <v>286613.24224571307</v>
      </c>
      <c r="I58" s="7"/>
      <c r="M58" s="7"/>
      <c r="N58" s="7"/>
      <c r="O58" s="7"/>
      <c r="P58" s="7"/>
      <c r="Q58" s="7"/>
    </row>
    <row r="59" spans="1:17">
      <c r="A59" s="18"/>
      <c r="B59" s="105"/>
      <c r="C59" s="18"/>
      <c r="D59" s="19"/>
      <c r="E59" s="9"/>
      <c r="F59" s="72"/>
      <c r="G59" s="20"/>
      <c r="H59" s="21"/>
    </row>
    <row r="60" spans="1:17">
      <c r="A60" s="18"/>
      <c r="B60" s="105"/>
      <c r="C60" s="18"/>
      <c r="D60" s="19"/>
      <c r="E60" s="9"/>
      <c r="F60" s="72"/>
      <c r="G60" s="20"/>
      <c r="H60" s="21"/>
    </row>
    <row r="61" spans="1:17">
      <c r="A61" s="18"/>
      <c r="B61" s="105"/>
      <c r="C61" s="18"/>
      <c r="D61" s="19"/>
      <c r="E61" s="9"/>
      <c r="F61" s="72"/>
      <c r="G61" s="20"/>
      <c r="H61" s="21"/>
    </row>
    <row r="62" spans="1:17">
      <c r="A62" s="18"/>
      <c r="B62" s="105"/>
      <c r="C62" s="97" t="s">
        <v>28</v>
      </c>
      <c r="D62" s="98" t="s">
        <v>0</v>
      </c>
      <c r="E62" s="98" t="s">
        <v>29</v>
      </c>
      <c r="F62" s="172"/>
      <c r="G62" s="143"/>
      <c r="H62" s="173"/>
      <c r="O62" s="7"/>
      <c r="P62" s="7"/>
      <c r="Q62" s="7"/>
    </row>
    <row r="63" spans="1:17" ht="25.5">
      <c r="A63" s="18"/>
      <c r="B63" s="105"/>
      <c r="C63" s="228" t="s">
        <v>3</v>
      </c>
      <c r="D63" s="229" t="s">
        <v>54</v>
      </c>
      <c r="E63" s="230">
        <v>42370</v>
      </c>
      <c r="F63" s="262" t="s">
        <v>30</v>
      </c>
      <c r="G63" s="263"/>
      <c r="H63" s="263"/>
      <c r="O63" s="7"/>
      <c r="P63" s="7"/>
      <c r="Q63" s="7"/>
    </row>
    <row r="64" spans="1:17">
      <c r="A64" s="18"/>
      <c r="B64" s="105"/>
      <c r="C64" s="231" t="s">
        <v>4</v>
      </c>
      <c r="D64" s="232" t="s">
        <v>55</v>
      </c>
      <c r="E64" s="230">
        <v>42325</v>
      </c>
      <c r="F64" s="264" t="s">
        <v>31</v>
      </c>
      <c r="G64" s="250"/>
      <c r="H64" s="250"/>
      <c r="O64" s="7"/>
      <c r="P64" s="7"/>
      <c r="Q64" s="7"/>
    </row>
    <row r="65" spans="1:12">
      <c r="A65" s="18"/>
      <c r="B65" s="105"/>
      <c r="C65" s="213" t="s">
        <v>5</v>
      </c>
      <c r="D65" s="214" t="s">
        <v>47</v>
      </c>
      <c r="E65" s="212">
        <v>42370</v>
      </c>
      <c r="F65" s="265" t="s">
        <v>46</v>
      </c>
      <c r="G65" s="250"/>
      <c r="H65" s="250"/>
      <c r="J65" s="192"/>
      <c r="K65" s="192"/>
      <c r="L65" s="192"/>
    </row>
    <row r="66" spans="1:12">
      <c r="A66" s="18"/>
      <c r="B66" s="105"/>
      <c r="C66" s="22"/>
      <c r="D66" s="23"/>
      <c r="E66" s="175"/>
      <c r="F66" s="144"/>
      <c r="G66" s="145"/>
      <c r="H66" s="174"/>
      <c r="J66" s="192"/>
      <c r="K66" s="192"/>
      <c r="L66" s="192"/>
    </row>
    <row r="67" spans="1:12" ht="16.5">
      <c r="A67" s="18"/>
      <c r="B67" s="105"/>
      <c r="C67" s="190"/>
      <c r="D67" s="238" t="s">
        <v>59</v>
      </c>
      <c r="E67" s="239"/>
      <c r="F67" s="146"/>
      <c r="G67" s="145"/>
      <c r="H67" s="174"/>
      <c r="J67" s="192"/>
      <c r="K67" s="192"/>
      <c r="L67" s="192"/>
    </row>
    <row r="68" spans="1:12" s="192" customFormat="1" ht="13.5" customHeight="1">
      <c r="A68" s="9"/>
      <c r="B68" s="189"/>
      <c r="D68" s="193" t="s">
        <v>60</v>
      </c>
      <c r="E68" s="194" t="s">
        <v>61</v>
      </c>
      <c r="F68" s="239"/>
      <c r="G68" s="240"/>
      <c r="H68" s="191"/>
    </row>
    <row r="69" spans="1:12" s="192" customFormat="1" ht="13.5" customHeight="1">
      <c r="A69" s="9"/>
      <c r="D69" s="195" t="s">
        <v>65</v>
      </c>
      <c r="E69" s="196">
        <v>3.4299999999999997E-2</v>
      </c>
      <c r="F69" s="194" t="s">
        <v>62</v>
      </c>
      <c r="G69" s="194" t="s">
        <v>63</v>
      </c>
      <c r="H69" s="194" t="s">
        <v>64</v>
      </c>
    </row>
    <row r="70" spans="1:12" s="192" customFormat="1" ht="13.5" customHeight="1">
      <c r="A70" s="9"/>
      <c r="D70" s="195" t="s">
        <v>66</v>
      </c>
      <c r="E70" s="196">
        <v>2.8E-3</v>
      </c>
      <c r="F70" s="196">
        <v>4.9299999999999997E-2</v>
      </c>
      <c r="G70" s="196">
        <v>6.7100000000000007E-2</v>
      </c>
      <c r="H70" s="197">
        <v>3.4299999999999997E-2</v>
      </c>
    </row>
    <row r="71" spans="1:12" s="192" customFormat="1" ht="13.5" customHeight="1">
      <c r="A71" s="9"/>
      <c r="D71" s="195" t="s">
        <v>67</v>
      </c>
      <c r="E71" s="196">
        <v>0.01</v>
      </c>
      <c r="F71" s="196">
        <v>4.8999999999999998E-3</v>
      </c>
      <c r="G71" s="196">
        <v>7.4999999999999997E-3</v>
      </c>
      <c r="H71" s="197">
        <v>2.8E-3</v>
      </c>
    </row>
    <row r="72" spans="1:12" s="192" customFormat="1" ht="13.5" customHeight="1">
      <c r="A72" s="9"/>
      <c r="D72" s="195" t="s">
        <v>68</v>
      </c>
      <c r="E72" s="196">
        <v>9.4000000000000004E-3</v>
      </c>
      <c r="F72" s="196">
        <v>1.3899999999999999E-2</v>
      </c>
      <c r="G72" s="196">
        <v>1.7399999999999999E-2</v>
      </c>
      <c r="H72" s="197">
        <v>0.01</v>
      </c>
    </row>
    <row r="73" spans="1:12" s="192" customFormat="1" ht="13.5" customHeight="1">
      <c r="A73" s="9"/>
      <c r="D73" s="195" t="s">
        <v>69</v>
      </c>
      <c r="E73" s="196">
        <v>6.7400000000000002E-2</v>
      </c>
      <c r="F73" s="196">
        <v>9.9000000000000008E-3</v>
      </c>
      <c r="G73" s="196">
        <v>1.17E-2</v>
      </c>
      <c r="H73" s="197">
        <f>F73</f>
        <v>9.9000000000000008E-3</v>
      </c>
    </row>
    <row r="74" spans="1:12" s="192" customFormat="1" ht="13.5" customHeight="1">
      <c r="A74" s="9"/>
      <c r="D74" s="195" t="s">
        <v>70</v>
      </c>
      <c r="E74" s="198"/>
      <c r="F74" s="196">
        <v>8.0399999999999999E-2</v>
      </c>
      <c r="G74" s="196">
        <v>9.4E-2</v>
      </c>
      <c r="H74" s="197">
        <v>6.7500000000000004E-2</v>
      </c>
    </row>
    <row r="75" spans="1:12" s="192" customFormat="1" ht="16.5">
      <c r="A75" s="9"/>
      <c r="D75" s="195" t="s">
        <v>71</v>
      </c>
      <c r="E75" s="198"/>
      <c r="F75" s="198"/>
      <c r="G75" s="199"/>
      <c r="H75" s="197">
        <v>3.2000000000000001E-2</v>
      </c>
    </row>
    <row r="76" spans="1:12" s="192" customFormat="1" ht="16.5">
      <c r="A76" s="9"/>
      <c r="D76" s="200" t="s">
        <v>72</v>
      </c>
      <c r="E76" s="201"/>
      <c r="F76" s="198"/>
      <c r="G76" s="199"/>
      <c r="H76" s="197">
        <v>0.04</v>
      </c>
    </row>
    <row r="77" spans="1:12" s="192" customFormat="1" ht="16.5">
      <c r="A77" s="9"/>
      <c r="C77" s="22"/>
      <c r="D77" s="204"/>
      <c r="E77" s="145"/>
      <c r="F77" s="201"/>
      <c r="G77" s="202"/>
      <c r="H77" s="197">
        <v>0.02</v>
      </c>
    </row>
    <row r="78" spans="1:12" s="192" customFormat="1" ht="16.5">
      <c r="A78" s="9"/>
      <c r="B78" s="203"/>
      <c r="D78" s="241"/>
      <c r="E78" s="242"/>
      <c r="F78" s="145"/>
      <c r="G78" s="145"/>
    </row>
    <row r="79" spans="1:12" s="192" customFormat="1" ht="16.5">
      <c r="A79" s="9"/>
      <c r="D79" s="241"/>
      <c r="E79" s="242"/>
      <c r="F79" s="242"/>
      <c r="G79" s="243"/>
    </row>
    <row r="80" spans="1:12" s="192" customFormat="1" ht="16.5">
      <c r="A80" s="9"/>
      <c r="D80" s="235" t="s">
        <v>73</v>
      </c>
      <c r="E80" s="236"/>
      <c r="F80" s="242"/>
      <c r="G80" s="242"/>
      <c r="J80" s="7"/>
      <c r="K80" s="7"/>
      <c r="L80" s="7"/>
    </row>
    <row r="81" spans="1:17" s="192" customFormat="1" ht="17.25" thickBot="1">
      <c r="A81" s="9"/>
      <c r="D81" s="241" t="s">
        <v>74</v>
      </c>
      <c r="E81" s="236"/>
      <c r="F81" s="236"/>
      <c r="G81" s="237"/>
      <c r="H81" s="205">
        <f>((1+H70+H71+H72)*(1+H73)*(1+H74)/(1-H75-H76))-1</f>
        <v>0.21642808682650871</v>
      </c>
      <c r="J81" s="6"/>
      <c r="K81" s="6"/>
      <c r="L81" s="6"/>
    </row>
    <row r="82" spans="1:17" s="192" customFormat="1" ht="17.25" thickBot="1">
      <c r="A82" s="9"/>
      <c r="C82" s="208"/>
      <c r="D82" s="209"/>
      <c r="E82" s="145"/>
      <c r="F82" s="236"/>
      <c r="G82" s="237"/>
      <c r="H82" s="206">
        <f>((1+H70+H71+H72)*(1+H73)*(1+H74)/(1-H75-H76-H77))-1</f>
        <v>0.24322165702092513</v>
      </c>
      <c r="J82" s="6"/>
      <c r="K82" s="6"/>
      <c r="L82" s="6"/>
    </row>
    <row r="83" spans="1:17">
      <c r="A83" s="207"/>
      <c r="C83" s="181"/>
      <c r="D83" s="182"/>
      <c r="E83" s="183"/>
      <c r="F83" s="145"/>
      <c r="G83" s="210"/>
      <c r="I83" s="5"/>
      <c r="M83" s="7"/>
      <c r="N83" s="7"/>
      <c r="O83" s="7"/>
      <c r="P83" s="7"/>
      <c r="Q83" s="7"/>
    </row>
    <row r="84" spans="1:17">
      <c r="A84" s="18"/>
      <c r="B84" s="105"/>
      <c r="C84" s="253"/>
      <c r="D84" s="254"/>
      <c r="E84" s="255"/>
      <c r="F84" s="184"/>
      <c r="G84" s="185"/>
      <c r="H84" s="117"/>
    </row>
    <row r="85" spans="1:17">
      <c r="A85" s="18"/>
      <c r="B85" s="105"/>
      <c r="C85" s="256"/>
      <c r="D85" s="257"/>
      <c r="E85" s="258"/>
      <c r="F85" s="184"/>
      <c r="G85" s="185"/>
      <c r="H85" s="117"/>
    </row>
    <row r="86" spans="1:17">
      <c r="A86" s="18"/>
      <c r="B86" s="105"/>
      <c r="C86" s="256"/>
      <c r="D86" s="257"/>
      <c r="E86" s="258"/>
      <c r="F86" s="262" t="s">
        <v>56</v>
      </c>
      <c r="G86" s="263"/>
      <c r="H86" s="263"/>
    </row>
    <row r="87" spans="1:17">
      <c r="A87" s="18"/>
      <c r="B87" s="105"/>
      <c r="C87" s="181"/>
      <c r="D87" s="182"/>
      <c r="E87" s="183"/>
      <c r="F87" s="247" t="s">
        <v>57</v>
      </c>
      <c r="G87" s="248"/>
      <c r="H87" s="248"/>
    </row>
    <row r="88" spans="1:17">
      <c r="A88" s="18"/>
      <c r="B88" s="105"/>
      <c r="C88" s="181"/>
      <c r="D88" s="182"/>
      <c r="E88" s="211"/>
      <c r="F88" s="247"/>
      <c r="G88" s="248"/>
      <c r="H88" s="248"/>
    </row>
    <row r="89" spans="1:17">
      <c r="A89" s="18"/>
      <c r="B89" s="105"/>
      <c r="C89" s="253" t="s">
        <v>48</v>
      </c>
      <c r="D89" s="254"/>
      <c r="E89" s="255"/>
      <c r="F89" s="249" t="s">
        <v>58</v>
      </c>
      <c r="G89" s="250"/>
      <c r="H89" s="250"/>
    </row>
    <row r="90" spans="1:17">
      <c r="A90" s="18"/>
      <c r="B90" s="105"/>
      <c r="C90" s="256"/>
      <c r="D90" s="257"/>
      <c r="E90" s="258"/>
      <c r="F90" s="184"/>
      <c r="G90" s="185"/>
      <c r="H90" s="185"/>
    </row>
    <row r="91" spans="1:17">
      <c r="A91" s="18"/>
      <c r="B91" s="105"/>
      <c r="C91" s="256"/>
      <c r="D91" s="257"/>
      <c r="E91" s="258"/>
      <c r="F91" s="108"/>
      <c r="G91" s="110"/>
      <c r="H91" s="110"/>
    </row>
    <row r="92" spans="1:17">
      <c r="A92" s="18"/>
      <c r="B92" s="105"/>
      <c r="C92" s="256"/>
      <c r="D92" s="257"/>
      <c r="E92" s="258"/>
      <c r="F92" s="186"/>
      <c r="G92" s="147"/>
      <c r="H92" s="147"/>
    </row>
    <row r="93" spans="1:17">
      <c r="A93" s="18"/>
      <c r="B93" s="105"/>
      <c r="C93" s="256"/>
      <c r="D93" s="257"/>
      <c r="E93" s="258"/>
      <c r="F93" s="187"/>
      <c r="G93" s="188"/>
      <c r="H93" s="188"/>
    </row>
    <row r="94" spans="1:17">
      <c r="A94" s="18"/>
      <c r="B94" s="105"/>
      <c r="C94" s="256"/>
      <c r="D94" s="257"/>
      <c r="E94" s="258"/>
      <c r="F94" s="187"/>
      <c r="G94" s="188"/>
      <c r="H94" s="188"/>
    </row>
    <row r="95" spans="1:17">
      <c r="A95" s="18"/>
      <c r="B95" s="105"/>
      <c r="C95" s="259"/>
      <c r="D95" s="260"/>
      <c r="E95" s="261"/>
      <c r="F95" s="187"/>
      <c r="G95" s="188"/>
      <c r="H95" s="188"/>
      <c r="J95" s="26"/>
      <c r="K95" s="26"/>
      <c r="L95" s="26"/>
    </row>
    <row r="96" spans="1:17">
      <c r="A96" s="18"/>
      <c r="B96" s="105"/>
      <c r="C96" s="179"/>
      <c r="D96" s="180"/>
      <c r="E96" s="176"/>
      <c r="F96" s="108"/>
      <c r="G96" s="108"/>
      <c r="H96" s="120"/>
      <c r="J96" s="26"/>
      <c r="K96" s="26"/>
      <c r="L96" s="26"/>
    </row>
    <row r="97" spans="1:18">
      <c r="A97" s="18"/>
      <c r="B97" s="105"/>
      <c r="D97" s="25"/>
      <c r="F97" s="176"/>
      <c r="G97" s="177"/>
      <c r="H97" s="178"/>
      <c r="J97" s="26"/>
      <c r="K97" s="26"/>
      <c r="L97" s="26"/>
    </row>
    <row r="98" spans="1:18" s="1" customFormat="1">
      <c r="B98" s="101"/>
      <c r="D98" s="25"/>
      <c r="F98" s="3"/>
      <c r="G98" s="4"/>
      <c r="H98" s="5"/>
      <c r="I98" s="26"/>
      <c r="J98" s="26"/>
      <c r="K98" s="26"/>
      <c r="L98" s="26"/>
      <c r="M98" s="26"/>
      <c r="N98" s="26"/>
      <c r="O98" s="26"/>
      <c r="P98" s="26"/>
      <c r="Q98" s="26"/>
      <c r="R98" s="24"/>
    </row>
    <row r="99" spans="1:18" s="1" customFormat="1">
      <c r="B99" s="101"/>
      <c r="D99" s="25"/>
      <c r="F99" s="3"/>
      <c r="G99" s="4"/>
      <c r="H99" s="5"/>
      <c r="I99" s="26"/>
      <c r="J99" s="26"/>
      <c r="K99" s="26"/>
      <c r="L99" s="26"/>
      <c r="M99" s="26"/>
      <c r="N99" s="26"/>
      <c r="O99" s="26"/>
      <c r="P99" s="26"/>
      <c r="Q99" s="26"/>
      <c r="R99" s="24"/>
    </row>
    <row r="100" spans="1:18" s="1" customFormat="1">
      <c r="B100" s="101"/>
      <c r="D100" s="25"/>
      <c r="F100" s="3"/>
      <c r="G100" s="4"/>
      <c r="H100" s="5"/>
      <c r="I100" s="26"/>
      <c r="J100" s="26"/>
      <c r="K100" s="26"/>
      <c r="L100" s="26"/>
      <c r="M100" s="26"/>
      <c r="N100" s="26"/>
      <c r="O100" s="26"/>
      <c r="P100" s="26"/>
      <c r="Q100" s="26"/>
      <c r="R100" s="24"/>
    </row>
    <row r="101" spans="1:18" s="1" customFormat="1">
      <c r="B101" s="101"/>
      <c r="D101" s="25"/>
      <c r="F101" s="3"/>
      <c r="G101" s="4"/>
      <c r="H101" s="5"/>
      <c r="I101" s="26"/>
      <c r="J101" s="26"/>
      <c r="K101" s="26"/>
      <c r="L101" s="26"/>
      <c r="M101" s="26"/>
      <c r="N101" s="26"/>
      <c r="O101" s="26"/>
      <c r="P101" s="26"/>
      <c r="Q101" s="26"/>
      <c r="R101" s="24"/>
    </row>
    <row r="102" spans="1:18" s="1" customFormat="1">
      <c r="B102" s="101"/>
      <c r="D102" s="25"/>
      <c r="F102" s="3"/>
      <c r="G102" s="4"/>
      <c r="H102" s="5"/>
      <c r="I102" s="26"/>
      <c r="J102" s="26"/>
      <c r="K102" s="26"/>
      <c r="L102" s="26"/>
      <c r="M102" s="26"/>
      <c r="N102" s="26"/>
      <c r="O102" s="26"/>
      <c r="P102" s="26"/>
      <c r="Q102" s="26"/>
      <c r="R102" s="24"/>
    </row>
    <row r="103" spans="1:18" s="1" customFormat="1">
      <c r="B103" s="101"/>
      <c r="D103" s="25"/>
      <c r="F103" s="3"/>
      <c r="G103" s="4"/>
      <c r="H103" s="5"/>
      <c r="I103" s="26"/>
      <c r="J103" s="26"/>
      <c r="K103" s="26"/>
      <c r="L103" s="26"/>
      <c r="M103" s="26"/>
      <c r="N103" s="26"/>
      <c r="O103" s="26"/>
      <c r="P103" s="26"/>
      <c r="Q103" s="26"/>
      <c r="R103" s="24"/>
    </row>
    <row r="104" spans="1:18" s="1" customFormat="1">
      <c r="B104" s="101"/>
      <c r="D104" s="25"/>
      <c r="F104" s="3"/>
      <c r="G104" s="4"/>
      <c r="H104" s="5"/>
      <c r="I104" s="26"/>
      <c r="J104" s="26"/>
      <c r="K104" s="26"/>
      <c r="L104" s="26"/>
      <c r="M104" s="26"/>
      <c r="N104" s="26"/>
      <c r="O104" s="26"/>
      <c r="P104" s="26"/>
      <c r="Q104" s="26"/>
      <c r="R104" s="24"/>
    </row>
    <row r="105" spans="1:18" s="1" customFormat="1">
      <c r="B105" s="101"/>
      <c r="D105" s="25"/>
      <c r="F105" s="3"/>
      <c r="G105" s="4"/>
      <c r="H105" s="5"/>
      <c r="I105" s="26"/>
      <c r="J105" s="26"/>
      <c r="K105" s="26"/>
      <c r="L105" s="26"/>
      <c r="M105" s="26"/>
      <c r="N105" s="26"/>
      <c r="O105" s="26"/>
      <c r="P105" s="26"/>
      <c r="Q105" s="26"/>
      <c r="R105" s="24"/>
    </row>
    <row r="106" spans="1:18" s="1" customFormat="1">
      <c r="B106" s="101"/>
      <c r="D106" s="25"/>
      <c r="F106" s="3"/>
      <c r="G106" s="4"/>
      <c r="H106" s="5"/>
      <c r="I106" s="26"/>
      <c r="J106" s="26"/>
      <c r="K106" s="26"/>
      <c r="L106" s="26"/>
      <c r="M106" s="26"/>
      <c r="N106" s="26"/>
      <c r="O106" s="26"/>
      <c r="P106" s="26"/>
      <c r="Q106" s="26"/>
      <c r="R106" s="24"/>
    </row>
    <row r="107" spans="1:18" s="1" customFormat="1">
      <c r="B107" s="101"/>
      <c r="D107" s="25"/>
      <c r="F107" s="3"/>
      <c r="G107" s="4"/>
      <c r="H107" s="5"/>
      <c r="I107" s="26"/>
      <c r="J107" s="26"/>
      <c r="K107" s="26"/>
      <c r="L107" s="26"/>
      <c r="M107" s="26"/>
      <c r="N107" s="26"/>
      <c r="O107" s="26"/>
      <c r="P107" s="26"/>
      <c r="Q107" s="26"/>
      <c r="R107" s="24"/>
    </row>
    <row r="108" spans="1:18" s="1" customFormat="1">
      <c r="B108" s="101"/>
      <c r="D108" s="25"/>
      <c r="F108" s="3"/>
      <c r="G108" s="4"/>
      <c r="H108" s="5"/>
      <c r="I108" s="26"/>
      <c r="J108" s="26"/>
      <c r="K108" s="26"/>
      <c r="L108" s="26"/>
      <c r="M108" s="26"/>
      <c r="N108" s="26"/>
      <c r="O108" s="26"/>
      <c r="P108" s="26"/>
      <c r="Q108" s="26"/>
      <c r="R108" s="24"/>
    </row>
    <row r="109" spans="1:18" s="1" customFormat="1">
      <c r="B109" s="101"/>
      <c r="D109" s="25"/>
      <c r="F109" s="3"/>
      <c r="G109" s="4"/>
      <c r="H109" s="5"/>
      <c r="I109" s="26"/>
      <c r="J109" s="26"/>
      <c r="K109" s="26"/>
      <c r="L109" s="26"/>
      <c r="M109" s="26"/>
      <c r="N109" s="26"/>
      <c r="O109" s="26"/>
      <c r="P109" s="26"/>
      <c r="Q109" s="26"/>
      <c r="R109" s="24"/>
    </row>
    <row r="110" spans="1:18" s="1" customFormat="1">
      <c r="B110" s="101"/>
      <c r="D110" s="25"/>
      <c r="F110" s="3"/>
      <c r="G110" s="4"/>
      <c r="H110" s="5"/>
      <c r="I110" s="26"/>
      <c r="J110" s="26"/>
      <c r="K110" s="26"/>
      <c r="L110" s="26"/>
      <c r="M110" s="26"/>
      <c r="N110" s="26"/>
      <c r="O110" s="26"/>
      <c r="P110" s="26"/>
      <c r="Q110" s="26"/>
      <c r="R110" s="24"/>
    </row>
    <row r="111" spans="1:18" s="1" customFormat="1">
      <c r="B111" s="101"/>
      <c r="D111" s="25"/>
      <c r="F111" s="3"/>
      <c r="G111" s="4"/>
      <c r="H111" s="5"/>
      <c r="I111" s="26"/>
      <c r="J111" s="26"/>
      <c r="K111" s="26"/>
      <c r="L111" s="26"/>
      <c r="M111" s="26"/>
      <c r="N111" s="26"/>
      <c r="O111" s="26"/>
      <c r="P111" s="26"/>
      <c r="Q111" s="26"/>
      <c r="R111" s="24"/>
    </row>
    <row r="112" spans="1:18" s="1" customFormat="1">
      <c r="B112" s="101"/>
      <c r="D112" s="25"/>
      <c r="F112" s="3"/>
      <c r="G112" s="4"/>
      <c r="H112" s="5"/>
      <c r="I112" s="26"/>
      <c r="J112" s="26"/>
      <c r="K112" s="26"/>
      <c r="L112" s="26"/>
      <c r="M112" s="26"/>
      <c r="N112" s="26"/>
      <c r="O112" s="26"/>
      <c r="P112" s="26"/>
      <c r="Q112" s="26"/>
      <c r="R112" s="24"/>
    </row>
    <row r="113" spans="2:18" s="1" customFormat="1">
      <c r="B113" s="101"/>
      <c r="D113" s="25"/>
      <c r="F113" s="3"/>
      <c r="G113" s="4"/>
      <c r="H113" s="5"/>
      <c r="I113" s="26"/>
      <c r="J113" s="26"/>
      <c r="K113" s="26"/>
      <c r="L113" s="26"/>
      <c r="M113" s="26"/>
      <c r="N113" s="26"/>
      <c r="O113" s="26"/>
      <c r="P113" s="26"/>
      <c r="Q113" s="26"/>
      <c r="R113" s="24"/>
    </row>
    <row r="114" spans="2:18" s="1" customFormat="1">
      <c r="B114" s="101"/>
      <c r="D114" s="25"/>
      <c r="F114" s="3"/>
      <c r="G114" s="4"/>
      <c r="H114" s="5"/>
      <c r="I114" s="26"/>
      <c r="J114" s="26"/>
      <c r="K114" s="26"/>
      <c r="L114" s="26"/>
      <c r="M114" s="26"/>
      <c r="N114" s="26"/>
      <c r="O114" s="26"/>
      <c r="P114" s="26"/>
      <c r="Q114" s="26"/>
      <c r="R114" s="24"/>
    </row>
    <row r="115" spans="2:18" s="1" customFormat="1">
      <c r="B115" s="101"/>
      <c r="D115" s="25"/>
      <c r="F115" s="3"/>
      <c r="G115" s="4"/>
      <c r="H115" s="5"/>
      <c r="I115" s="26"/>
      <c r="J115" s="26"/>
      <c r="K115" s="26"/>
      <c r="L115" s="26"/>
      <c r="M115" s="26"/>
      <c r="N115" s="26"/>
      <c r="O115" s="26"/>
      <c r="P115" s="26"/>
      <c r="Q115" s="26"/>
      <c r="R115" s="24"/>
    </row>
    <row r="116" spans="2:18" s="1" customFormat="1">
      <c r="B116" s="101"/>
      <c r="D116" s="25"/>
      <c r="F116" s="3"/>
      <c r="G116" s="4"/>
      <c r="H116" s="5"/>
      <c r="I116" s="26"/>
      <c r="J116" s="26"/>
      <c r="K116" s="26"/>
      <c r="L116" s="26"/>
      <c r="M116" s="26"/>
      <c r="N116" s="26"/>
      <c r="O116" s="26"/>
      <c r="P116" s="26"/>
      <c r="Q116" s="26"/>
      <c r="R116" s="24"/>
    </row>
    <row r="117" spans="2:18" s="1" customFormat="1">
      <c r="B117" s="101"/>
      <c r="D117" s="25"/>
      <c r="F117" s="3"/>
      <c r="G117" s="4"/>
      <c r="H117" s="5"/>
      <c r="I117" s="26"/>
      <c r="J117" s="26"/>
      <c r="K117" s="26"/>
      <c r="L117" s="26"/>
      <c r="M117" s="26"/>
      <c r="N117" s="26"/>
      <c r="O117" s="26"/>
      <c r="P117" s="26"/>
      <c r="Q117" s="26"/>
      <c r="R117" s="24"/>
    </row>
    <row r="118" spans="2:18" s="1" customFormat="1">
      <c r="B118" s="101"/>
      <c r="D118" s="25"/>
      <c r="F118" s="3"/>
      <c r="G118" s="4"/>
      <c r="H118" s="5"/>
      <c r="I118" s="26"/>
      <c r="J118" s="26"/>
      <c r="K118" s="26"/>
      <c r="L118" s="26"/>
      <c r="M118" s="26"/>
      <c r="N118" s="26"/>
      <c r="O118" s="26"/>
      <c r="P118" s="26"/>
      <c r="Q118" s="26"/>
      <c r="R118" s="24"/>
    </row>
    <row r="119" spans="2:18" s="1" customFormat="1">
      <c r="B119" s="101"/>
      <c r="D119" s="25"/>
      <c r="F119" s="3"/>
      <c r="G119" s="4"/>
      <c r="H119" s="5"/>
      <c r="I119" s="26"/>
      <c r="J119" s="26"/>
      <c r="K119" s="26"/>
      <c r="L119" s="26"/>
      <c r="M119" s="26"/>
      <c r="N119" s="26"/>
      <c r="O119" s="26"/>
      <c r="P119" s="26"/>
      <c r="Q119" s="26"/>
      <c r="R119" s="24"/>
    </row>
    <row r="120" spans="2:18" s="1" customFormat="1">
      <c r="B120" s="101"/>
      <c r="D120" s="25"/>
      <c r="F120" s="3"/>
      <c r="G120" s="4"/>
      <c r="H120" s="5"/>
      <c r="I120" s="26"/>
      <c r="J120" s="26"/>
      <c r="K120" s="26"/>
      <c r="L120" s="26"/>
      <c r="M120" s="26"/>
      <c r="N120" s="26"/>
      <c r="O120" s="26"/>
      <c r="P120" s="26"/>
      <c r="Q120" s="26"/>
      <c r="R120" s="24"/>
    </row>
    <row r="121" spans="2:18" s="1" customFormat="1">
      <c r="B121" s="101"/>
      <c r="D121" s="25"/>
      <c r="F121" s="3"/>
      <c r="G121" s="4"/>
      <c r="H121" s="5"/>
      <c r="I121" s="26"/>
      <c r="J121" s="26"/>
      <c r="K121" s="26"/>
      <c r="L121" s="26"/>
      <c r="M121" s="26"/>
      <c r="N121" s="26"/>
      <c r="O121" s="26"/>
      <c r="P121" s="26"/>
      <c r="Q121" s="26"/>
      <c r="R121" s="24"/>
    </row>
    <row r="122" spans="2:18" s="1" customFormat="1">
      <c r="B122" s="101"/>
      <c r="D122" s="25"/>
      <c r="F122" s="3"/>
      <c r="G122" s="4"/>
      <c r="H122" s="5"/>
      <c r="I122" s="26"/>
      <c r="J122" s="26"/>
      <c r="K122" s="26"/>
      <c r="L122" s="26"/>
      <c r="M122" s="26"/>
      <c r="N122" s="26"/>
      <c r="O122" s="26"/>
      <c r="P122" s="26"/>
      <c r="Q122" s="26"/>
      <c r="R122" s="24"/>
    </row>
    <row r="123" spans="2:18" s="1" customFormat="1">
      <c r="B123" s="101"/>
      <c r="D123" s="25"/>
      <c r="F123" s="3"/>
      <c r="G123" s="4"/>
      <c r="H123" s="5"/>
      <c r="I123" s="26"/>
      <c r="J123" s="26"/>
      <c r="K123" s="26"/>
      <c r="L123" s="26"/>
      <c r="M123" s="26"/>
      <c r="N123" s="26"/>
      <c r="O123" s="26"/>
      <c r="P123" s="26"/>
      <c r="Q123" s="26"/>
      <c r="R123" s="24"/>
    </row>
    <row r="124" spans="2:18" s="1" customFormat="1">
      <c r="B124" s="101"/>
      <c r="D124" s="25"/>
      <c r="F124" s="3"/>
      <c r="G124" s="4"/>
      <c r="H124" s="5"/>
      <c r="I124" s="26"/>
      <c r="J124" s="26"/>
      <c r="K124" s="26"/>
      <c r="L124" s="26"/>
      <c r="M124" s="26"/>
      <c r="N124" s="26"/>
      <c r="O124" s="26"/>
      <c r="P124" s="26"/>
      <c r="Q124" s="26"/>
      <c r="R124" s="24"/>
    </row>
    <row r="125" spans="2:18" s="1" customFormat="1">
      <c r="B125" s="101"/>
      <c r="D125" s="25"/>
      <c r="F125" s="3"/>
      <c r="G125" s="4"/>
      <c r="H125" s="5"/>
      <c r="I125" s="26"/>
      <c r="J125" s="26"/>
      <c r="K125" s="26"/>
      <c r="L125" s="26"/>
      <c r="M125" s="26"/>
      <c r="N125" s="26"/>
      <c r="O125" s="26"/>
      <c r="P125" s="26"/>
      <c r="Q125" s="26"/>
      <c r="R125" s="24"/>
    </row>
    <row r="126" spans="2:18" s="1" customFormat="1">
      <c r="B126" s="101"/>
      <c r="D126" s="25"/>
      <c r="F126" s="3"/>
      <c r="G126" s="4"/>
      <c r="H126" s="5"/>
      <c r="I126" s="26"/>
      <c r="J126" s="26"/>
      <c r="K126" s="26"/>
      <c r="L126" s="26"/>
      <c r="M126" s="26"/>
      <c r="N126" s="26"/>
      <c r="O126" s="26"/>
      <c r="P126" s="26"/>
      <c r="Q126" s="26"/>
      <c r="R126" s="24"/>
    </row>
    <row r="127" spans="2:18" s="1" customFormat="1">
      <c r="B127" s="101"/>
      <c r="D127" s="25"/>
      <c r="F127" s="3"/>
      <c r="G127" s="4"/>
      <c r="H127" s="5"/>
      <c r="I127" s="26"/>
      <c r="J127" s="26"/>
      <c r="K127" s="26"/>
      <c r="L127" s="26"/>
      <c r="M127" s="26"/>
      <c r="N127" s="26"/>
      <c r="O127" s="26"/>
      <c r="P127" s="26"/>
      <c r="Q127" s="26"/>
      <c r="R127" s="24"/>
    </row>
    <row r="128" spans="2:18" s="1" customFormat="1">
      <c r="B128" s="101"/>
      <c r="D128" s="25"/>
      <c r="F128" s="3"/>
      <c r="G128" s="4"/>
      <c r="H128" s="5"/>
      <c r="I128" s="26"/>
      <c r="J128" s="26"/>
      <c r="K128" s="26"/>
      <c r="L128" s="26"/>
      <c r="M128" s="26"/>
      <c r="N128" s="26"/>
      <c r="O128" s="26"/>
      <c r="P128" s="26"/>
      <c r="Q128" s="26"/>
      <c r="R128" s="24"/>
    </row>
    <row r="129" spans="2:18" s="1" customFormat="1">
      <c r="B129" s="101"/>
      <c r="D129" s="25"/>
      <c r="F129" s="3"/>
      <c r="G129" s="4"/>
      <c r="H129" s="5"/>
      <c r="I129" s="26"/>
      <c r="J129" s="26"/>
      <c r="K129" s="26"/>
      <c r="L129" s="26"/>
      <c r="M129" s="26"/>
      <c r="N129" s="26"/>
      <c r="O129" s="26"/>
      <c r="P129" s="26"/>
      <c r="Q129" s="26"/>
      <c r="R129" s="24"/>
    </row>
    <row r="130" spans="2:18" s="1" customFormat="1">
      <c r="B130" s="101"/>
      <c r="D130" s="25"/>
      <c r="F130" s="3"/>
      <c r="G130" s="4"/>
      <c r="H130" s="5"/>
      <c r="I130" s="26"/>
      <c r="J130" s="26"/>
      <c r="K130" s="26"/>
      <c r="L130" s="26"/>
      <c r="M130" s="26"/>
      <c r="N130" s="26"/>
      <c r="O130" s="26"/>
      <c r="P130" s="26"/>
      <c r="Q130" s="26"/>
      <c r="R130" s="24"/>
    </row>
    <row r="131" spans="2:18" s="1" customFormat="1">
      <c r="B131" s="101"/>
      <c r="D131" s="25"/>
      <c r="F131" s="3"/>
      <c r="G131" s="4"/>
      <c r="H131" s="5"/>
      <c r="I131" s="26"/>
      <c r="J131" s="26"/>
      <c r="K131" s="26"/>
      <c r="L131" s="26"/>
      <c r="M131" s="26"/>
      <c r="N131" s="26"/>
      <c r="O131" s="26"/>
      <c r="P131" s="26"/>
      <c r="Q131" s="26"/>
      <c r="R131" s="24"/>
    </row>
    <row r="132" spans="2:18" s="1" customFormat="1">
      <c r="B132" s="101"/>
      <c r="D132" s="25"/>
      <c r="F132" s="3"/>
      <c r="G132" s="4"/>
      <c r="H132" s="5"/>
      <c r="I132" s="26"/>
      <c r="J132" s="26"/>
      <c r="K132" s="26"/>
      <c r="L132" s="26"/>
      <c r="M132" s="26"/>
      <c r="N132" s="26"/>
      <c r="O132" s="26"/>
      <c r="P132" s="26"/>
      <c r="Q132" s="26"/>
      <c r="R132" s="24"/>
    </row>
    <row r="133" spans="2:18" s="1" customFormat="1">
      <c r="B133" s="101"/>
      <c r="D133" s="25"/>
      <c r="F133" s="3"/>
      <c r="G133" s="4"/>
      <c r="H133" s="5"/>
      <c r="I133" s="26"/>
      <c r="J133" s="26"/>
      <c r="K133" s="26"/>
      <c r="L133" s="26"/>
      <c r="M133" s="26"/>
      <c r="N133" s="26"/>
      <c r="O133" s="26"/>
      <c r="P133" s="26"/>
      <c r="Q133" s="26"/>
      <c r="R133" s="24"/>
    </row>
    <row r="134" spans="2:18" s="1" customFormat="1">
      <c r="B134" s="101"/>
      <c r="D134" s="25"/>
      <c r="F134" s="3"/>
      <c r="G134" s="4"/>
      <c r="H134" s="5"/>
      <c r="I134" s="26"/>
      <c r="J134" s="26"/>
      <c r="K134" s="26"/>
      <c r="L134" s="26"/>
      <c r="M134" s="26"/>
      <c r="N134" s="26"/>
      <c r="O134" s="26"/>
      <c r="P134" s="26"/>
      <c r="Q134" s="26"/>
      <c r="R134" s="24"/>
    </row>
    <row r="135" spans="2:18" s="1" customFormat="1">
      <c r="B135" s="101"/>
      <c r="D135" s="25"/>
      <c r="F135" s="3"/>
      <c r="G135" s="4"/>
      <c r="H135" s="5"/>
      <c r="I135" s="26"/>
      <c r="J135" s="26"/>
      <c r="K135" s="26"/>
      <c r="L135" s="26"/>
      <c r="M135" s="26"/>
      <c r="N135" s="26"/>
      <c r="O135" s="26"/>
      <c r="P135" s="26"/>
      <c r="Q135" s="26"/>
      <c r="R135" s="24"/>
    </row>
    <row r="136" spans="2:18" s="1" customFormat="1">
      <c r="B136" s="101"/>
      <c r="D136" s="25"/>
      <c r="F136" s="3"/>
      <c r="G136" s="4"/>
      <c r="H136" s="5"/>
      <c r="I136" s="26"/>
      <c r="J136" s="26"/>
      <c r="K136" s="26"/>
      <c r="L136" s="26"/>
      <c r="M136" s="26"/>
      <c r="N136" s="26"/>
      <c r="O136" s="26"/>
      <c r="P136" s="26"/>
      <c r="Q136" s="26"/>
      <c r="R136" s="24"/>
    </row>
    <row r="137" spans="2:18" s="1" customFormat="1">
      <c r="B137" s="101"/>
      <c r="D137" s="25"/>
      <c r="F137" s="3"/>
      <c r="G137" s="4"/>
      <c r="H137" s="5"/>
      <c r="I137" s="26"/>
      <c r="J137" s="26"/>
      <c r="K137" s="26"/>
      <c r="L137" s="26"/>
      <c r="M137" s="26"/>
      <c r="N137" s="26"/>
      <c r="O137" s="26"/>
      <c r="P137" s="26"/>
      <c r="Q137" s="26"/>
      <c r="R137" s="24"/>
    </row>
    <row r="138" spans="2:18" s="1" customFormat="1">
      <c r="B138" s="101"/>
      <c r="D138" s="25"/>
      <c r="F138" s="3"/>
      <c r="G138" s="4"/>
      <c r="H138" s="5"/>
      <c r="I138" s="26"/>
      <c r="J138" s="26"/>
      <c r="K138" s="26"/>
      <c r="L138" s="26"/>
      <c r="M138" s="26"/>
      <c r="N138" s="26"/>
      <c r="O138" s="26"/>
      <c r="P138" s="26"/>
      <c r="Q138" s="26"/>
      <c r="R138" s="24"/>
    </row>
    <row r="139" spans="2:18" s="1" customFormat="1">
      <c r="B139" s="101"/>
      <c r="D139" s="25"/>
      <c r="F139" s="3"/>
      <c r="G139" s="4"/>
      <c r="H139" s="5"/>
      <c r="I139" s="26"/>
      <c r="J139" s="26"/>
      <c r="K139" s="26"/>
      <c r="L139" s="26"/>
      <c r="M139" s="26"/>
      <c r="N139" s="26"/>
      <c r="O139" s="26"/>
      <c r="P139" s="26"/>
      <c r="Q139" s="26"/>
      <c r="R139" s="24"/>
    </row>
    <row r="140" spans="2:18" s="1" customFormat="1">
      <c r="B140" s="101"/>
      <c r="D140" s="25"/>
      <c r="F140" s="3"/>
      <c r="G140" s="4"/>
      <c r="H140" s="5"/>
      <c r="I140" s="26"/>
      <c r="J140" s="26"/>
      <c r="K140" s="26"/>
      <c r="L140" s="26"/>
      <c r="M140" s="26"/>
      <c r="N140" s="26"/>
      <c r="O140" s="26"/>
      <c r="P140" s="26"/>
      <c r="Q140" s="26"/>
      <c r="R140" s="24"/>
    </row>
    <row r="141" spans="2:18" s="1" customFormat="1">
      <c r="B141" s="101"/>
      <c r="D141" s="25"/>
      <c r="F141" s="3"/>
      <c r="G141" s="4"/>
      <c r="H141" s="5"/>
      <c r="I141" s="26"/>
      <c r="J141" s="26"/>
      <c r="K141" s="26"/>
      <c r="L141" s="26"/>
      <c r="M141" s="26"/>
      <c r="N141" s="26"/>
      <c r="O141" s="26"/>
      <c r="P141" s="26"/>
      <c r="Q141" s="26"/>
      <c r="R141" s="24"/>
    </row>
    <row r="142" spans="2:18" s="1" customFormat="1">
      <c r="B142" s="101"/>
      <c r="D142" s="25"/>
      <c r="F142" s="3"/>
      <c r="G142" s="4"/>
      <c r="H142" s="5"/>
      <c r="I142" s="26"/>
      <c r="J142" s="26"/>
      <c r="K142" s="26"/>
      <c r="L142" s="26"/>
      <c r="M142" s="26"/>
      <c r="N142" s="26"/>
      <c r="O142" s="26"/>
      <c r="P142" s="26"/>
      <c r="Q142" s="26"/>
      <c r="R142" s="24"/>
    </row>
    <row r="143" spans="2:18" s="1" customFormat="1">
      <c r="B143" s="101"/>
      <c r="D143" s="25"/>
      <c r="F143" s="3"/>
      <c r="G143" s="4"/>
      <c r="H143" s="5"/>
      <c r="I143" s="26"/>
      <c r="J143" s="26"/>
      <c r="K143" s="26"/>
      <c r="L143" s="26"/>
      <c r="M143" s="26"/>
      <c r="N143" s="26"/>
      <c r="O143" s="26"/>
      <c r="P143" s="26"/>
      <c r="Q143" s="26"/>
      <c r="R143" s="24"/>
    </row>
    <row r="144" spans="2:18" s="1" customFormat="1">
      <c r="B144" s="101"/>
      <c r="D144" s="25"/>
      <c r="F144" s="3"/>
      <c r="G144" s="4"/>
      <c r="H144" s="5"/>
      <c r="I144" s="26"/>
      <c r="J144" s="26"/>
      <c r="K144" s="26"/>
      <c r="L144" s="26"/>
      <c r="M144" s="26"/>
      <c r="N144" s="26"/>
      <c r="O144" s="26"/>
      <c r="P144" s="26"/>
      <c r="Q144" s="26"/>
      <c r="R144" s="24"/>
    </row>
    <row r="145" spans="2:18" s="1" customFormat="1">
      <c r="B145" s="101"/>
      <c r="D145" s="25"/>
      <c r="F145" s="3"/>
      <c r="G145" s="4"/>
      <c r="H145" s="5"/>
      <c r="I145" s="26"/>
      <c r="J145" s="26"/>
      <c r="K145" s="26"/>
      <c r="L145" s="26"/>
      <c r="M145" s="26"/>
      <c r="N145" s="26"/>
      <c r="O145" s="26"/>
      <c r="P145" s="26"/>
      <c r="Q145" s="26"/>
      <c r="R145" s="24"/>
    </row>
    <row r="146" spans="2:18" s="1" customFormat="1">
      <c r="B146" s="101"/>
      <c r="D146" s="25"/>
      <c r="F146" s="3"/>
      <c r="G146" s="4"/>
      <c r="H146" s="5"/>
      <c r="I146" s="26"/>
      <c r="J146" s="26"/>
      <c r="K146" s="26"/>
      <c r="L146" s="26"/>
      <c r="M146" s="26"/>
      <c r="N146" s="26"/>
      <c r="O146" s="26"/>
      <c r="P146" s="26"/>
      <c r="Q146" s="26"/>
      <c r="R146" s="24"/>
    </row>
    <row r="147" spans="2:18" s="1" customFormat="1">
      <c r="B147" s="101"/>
      <c r="D147" s="25"/>
      <c r="F147" s="3"/>
      <c r="G147" s="4"/>
      <c r="H147" s="5"/>
      <c r="I147" s="26"/>
      <c r="J147" s="26"/>
      <c r="K147" s="26"/>
      <c r="L147" s="26"/>
      <c r="M147" s="26"/>
      <c r="N147" s="26"/>
      <c r="O147" s="26"/>
      <c r="P147" s="26"/>
      <c r="Q147" s="26"/>
      <c r="R147" s="24"/>
    </row>
    <row r="148" spans="2:18" s="1" customFormat="1">
      <c r="B148" s="101"/>
      <c r="D148" s="25"/>
      <c r="F148" s="3"/>
      <c r="G148" s="4"/>
      <c r="H148" s="5"/>
      <c r="I148" s="26"/>
      <c r="J148" s="26"/>
      <c r="K148" s="26"/>
      <c r="L148" s="26"/>
      <c r="M148" s="26"/>
      <c r="N148" s="26"/>
      <c r="O148" s="26"/>
      <c r="P148" s="26"/>
      <c r="Q148" s="26"/>
      <c r="R148" s="24"/>
    </row>
    <row r="149" spans="2:18" s="1" customFormat="1">
      <c r="B149" s="101"/>
      <c r="D149" s="25"/>
      <c r="F149" s="3"/>
      <c r="G149" s="4"/>
      <c r="H149" s="5"/>
      <c r="I149" s="26"/>
      <c r="J149" s="26"/>
      <c r="K149" s="26"/>
      <c r="L149" s="26"/>
      <c r="M149" s="26"/>
      <c r="N149" s="26"/>
      <c r="O149" s="26"/>
      <c r="P149" s="26"/>
      <c r="Q149" s="26"/>
      <c r="R149" s="24"/>
    </row>
    <row r="150" spans="2:18" s="1" customFormat="1">
      <c r="B150" s="101"/>
      <c r="D150" s="25"/>
      <c r="F150" s="3"/>
      <c r="G150" s="4"/>
      <c r="H150" s="5"/>
      <c r="I150" s="26"/>
      <c r="J150" s="26"/>
      <c r="K150" s="26"/>
      <c r="L150" s="26"/>
      <c r="M150" s="26"/>
      <c r="N150" s="26"/>
      <c r="O150" s="26"/>
      <c r="P150" s="26"/>
      <c r="Q150" s="26"/>
      <c r="R150" s="24"/>
    </row>
    <row r="151" spans="2:18" s="1" customFormat="1">
      <c r="B151" s="101"/>
      <c r="D151" s="25"/>
      <c r="F151" s="3"/>
      <c r="G151" s="4"/>
      <c r="H151" s="5"/>
      <c r="I151" s="26"/>
      <c r="J151" s="26"/>
      <c r="K151" s="26"/>
      <c r="L151" s="26"/>
      <c r="M151" s="26"/>
      <c r="N151" s="26"/>
      <c r="O151" s="26"/>
      <c r="P151" s="26"/>
      <c r="Q151" s="26"/>
      <c r="R151" s="24"/>
    </row>
    <row r="152" spans="2:18" s="1" customFormat="1">
      <c r="B152" s="101"/>
      <c r="D152" s="25"/>
      <c r="F152" s="3"/>
      <c r="G152" s="4"/>
      <c r="H152" s="5"/>
      <c r="I152" s="26"/>
      <c r="J152" s="26"/>
      <c r="K152" s="26"/>
      <c r="L152" s="26"/>
      <c r="M152" s="26"/>
      <c r="N152" s="26"/>
      <c r="O152" s="26"/>
      <c r="P152" s="26"/>
      <c r="Q152" s="26"/>
      <c r="R152" s="24"/>
    </row>
    <row r="153" spans="2:18" s="1" customFormat="1">
      <c r="B153" s="101"/>
      <c r="D153" s="25"/>
      <c r="F153" s="3"/>
      <c r="G153" s="4"/>
      <c r="H153" s="5"/>
      <c r="I153" s="26"/>
      <c r="J153" s="26"/>
      <c r="K153" s="26"/>
      <c r="L153" s="26"/>
      <c r="M153" s="26"/>
      <c r="N153" s="26"/>
      <c r="O153" s="26"/>
      <c r="P153" s="26"/>
      <c r="Q153" s="26"/>
      <c r="R153" s="24"/>
    </row>
    <row r="154" spans="2:18" s="1" customFormat="1">
      <c r="B154" s="101"/>
      <c r="D154" s="25"/>
      <c r="F154" s="3"/>
      <c r="G154" s="4"/>
      <c r="H154" s="5"/>
      <c r="I154" s="26"/>
      <c r="J154" s="26"/>
      <c r="K154" s="26"/>
      <c r="L154" s="26"/>
      <c r="M154" s="26"/>
      <c r="N154" s="26"/>
      <c r="O154" s="26"/>
      <c r="P154" s="26"/>
      <c r="Q154" s="26"/>
      <c r="R154" s="24"/>
    </row>
    <row r="155" spans="2:18" s="1" customFormat="1">
      <c r="B155" s="101"/>
      <c r="D155" s="25"/>
      <c r="F155" s="3"/>
      <c r="G155" s="4"/>
      <c r="H155" s="5"/>
      <c r="I155" s="26"/>
      <c r="J155" s="26"/>
      <c r="K155" s="26"/>
      <c r="L155" s="26"/>
      <c r="M155" s="26"/>
      <c r="N155" s="26"/>
      <c r="O155" s="26"/>
      <c r="P155" s="26"/>
      <c r="Q155" s="26"/>
      <c r="R155" s="24"/>
    </row>
    <row r="156" spans="2:18" s="1" customFormat="1">
      <c r="B156" s="101"/>
      <c r="D156" s="25"/>
      <c r="F156" s="3"/>
      <c r="G156" s="4"/>
      <c r="H156" s="5"/>
      <c r="I156" s="26"/>
      <c r="J156" s="26"/>
      <c r="K156" s="26"/>
      <c r="L156" s="26"/>
      <c r="M156" s="26"/>
      <c r="N156" s="26"/>
      <c r="O156" s="26"/>
      <c r="P156" s="26"/>
      <c r="Q156" s="26"/>
      <c r="R156" s="24"/>
    </row>
    <row r="157" spans="2:18" s="1" customFormat="1">
      <c r="B157" s="101"/>
      <c r="D157" s="25"/>
      <c r="F157" s="3"/>
      <c r="G157" s="4"/>
      <c r="H157" s="5"/>
      <c r="I157" s="26"/>
      <c r="J157" s="26"/>
      <c r="K157" s="26"/>
      <c r="L157" s="26"/>
      <c r="M157" s="26"/>
      <c r="N157" s="26"/>
      <c r="O157" s="26"/>
      <c r="P157" s="26"/>
      <c r="Q157" s="26"/>
      <c r="R157" s="24"/>
    </row>
    <row r="158" spans="2:18" s="1" customFormat="1">
      <c r="B158" s="101"/>
      <c r="D158" s="25"/>
      <c r="F158" s="3"/>
      <c r="G158" s="4"/>
      <c r="H158" s="5"/>
      <c r="I158" s="26"/>
      <c r="J158" s="26"/>
      <c r="K158" s="26"/>
      <c r="L158" s="26"/>
      <c r="M158" s="26"/>
      <c r="N158" s="26"/>
      <c r="O158" s="26"/>
      <c r="P158" s="26"/>
      <c r="Q158" s="26"/>
      <c r="R158" s="24"/>
    </row>
    <row r="159" spans="2:18" s="1" customFormat="1">
      <c r="B159" s="101"/>
      <c r="D159" s="25"/>
      <c r="F159" s="3"/>
      <c r="G159" s="4"/>
      <c r="H159" s="5"/>
      <c r="I159" s="26"/>
      <c r="J159" s="26"/>
      <c r="K159" s="26"/>
      <c r="L159" s="26"/>
      <c r="M159" s="26"/>
      <c r="N159" s="26"/>
      <c r="O159" s="26"/>
      <c r="P159" s="26"/>
      <c r="Q159" s="26"/>
      <c r="R159" s="24"/>
    </row>
    <row r="160" spans="2:18" s="1" customFormat="1">
      <c r="B160" s="101"/>
      <c r="D160" s="25"/>
      <c r="F160" s="3"/>
      <c r="G160" s="4"/>
      <c r="H160" s="5"/>
      <c r="I160" s="26"/>
      <c r="J160" s="26"/>
      <c r="K160" s="26"/>
      <c r="L160" s="26"/>
      <c r="M160" s="26"/>
      <c r="N160" s="26"/>
      <c r="O160" s="26"/>
      <c r="P160" s="26"/>
      <c r="Q160" s="26"/>
      <c r="R160" s="24"/>
    </row>
    <row r="161" spans="2:18" s="1" customFormat="1">
      <c r="B161" s="101"/>
      <c r="D161" s="25"/>
      <c r="F161" s="3"/>
      <c r="G161" s="4"/>
      <c r="H161" s="5"/>
      <c r="I161" s="26"/>
      <c r="J161" s="26"/>
      <c r="K161" s="26"/>
      <c r="L161" s="26"/>
      <c r="M161" s="26"/>
      <c r="N161" s="26"/>
      <c r="O161" s="26"/>
      <c r="P161" s="26"/>
      <c r="Q161" s="26"/>
      <c r="R161" s="24"/>
    </row>
    <row r="162" spans="2:18" s="1" customFormat="1">
      <c r="B162" s="101"/>
      <c r="D162" s="25"/>
      <c r="F162" s="3"/>
      <c r="G162" s="4"/>
      <c r="H162" s="5"/>
      <c r="I162" s="26"/>
      <c r="J162" s="26"/>
      <c r="K162" s="26"/>
      <c r="L162" s="26"/>
      <c r="M162" s="26"/>
      <c r="N162" s="26"/>
      <c r="O162" s="26"/>
      <c r="P162" s="26"/>
      <c r="Q162" s="26"/>
      <c r="R162" s="24"/>
    </row>
    <row r="163" spans="2:18" s="1" customFormat="1">
      <c r="B163" s="101"/>
      <c r="D163" s="25"/>
      <c r="F163" s="3"/>
      <c r="G163" s="4"/>
      <c r="H163" s="5"/>
      <c r="I163" s="26"/>
      <c r="J163" s="26"/>
      <c r="K163" s="26"/>
      <c r="L163" s="26"/>
      <c r="M163" s="26"/>
      <c r="N163" s="26"/>
      <c r="O163" s="26"/>
      <c r="P163" s="26"/>
      <c r="Q163" s="26"/>
      <c r="R163" s="24"/>
    </row>
    <row r="164" spans="2:18" s="1" customFormat="1">
      <c r="B164" s="101"/>
      <c r="D164" s="25"/>
      <c r="F164" s="3"/>
      <c r="G164" s="4"/>
      <c r="H164" s="5"/>
      <c r="I164" s="26"/>
      <c r="J164" s="26"/>
      <c r="K164" s="26"/>
      <c r="L164" s="26"/>
      <c r="M164" s="26"/>
      <c r="N164" s="26"/>
      <c r="O164" s="26"/>
      <c r="P164" s="26"/>
      <c r="Q164" s="26"/>
      <c r="R164" s="24"/>
    </row>
    <row r="165" spans="2:18" s="1" customFormat="1">
      <c r="B165" s="101"/>
      <c r="D165" s="25"/>
      <c r="F165" s="3"/>
      <c r="G165" s="4"/>
      <c r="H165" s="5"/>
      <c r="I165" s="26"/>
      <c r="J165" s="26"/>
      <c r="K165" s="26"/>
      <c r="L165" s="26"/>
      <c r="M165" s="26"/>
      <c r="N165" s="26"/>
      <c r="O165" s="26"/>
      <c r="P165" s="26"/>
      <c r="Q165" s="26"/>
      <c r="R165" s="24"/>
    </row>
    <row r="166" spans="2:18" s="1" customFormat="1">
      <c r="B166" s="101"/>
      <c r="D166" s="25"/>
      <c r="F166" s="3"/>
      <c r="G166" s="4"/>
      <c r="H166" s="5"/>
      <c r="I166" s="26"/>
      <c r="J166" s="26"/>
      <c r="K166" s="26"/>
      <c r="L166" s="26"/>
      <c r="M166" s="26"/>
      <c r="N166" s="26"/>
      <c r="O166" s="26"/>
      <c r="P166" s="26"/>
      <c r="Q166" s="26"/>
      <c r="R166" s="24"/>
    </row>
    <row r="167" spans="2:18" s="1" customFormat="1">
      <c r="B167" s="101"/>
      <c r="D167" s="25"/>
      <c r="F167" s="3"/>
      <c r="G167" s="4"/>
      <c r="H167" s="5"/>
      <c r="I167" s="26"/>
      <c r="J167" s="6"/>
      <c r="K167" s="6"/>
      <c r="L167" s="6"/>
      <c r="M167" s="26"/>
      <c r="N167" s="26"/>
      <c r="O167" s="26"/>
      <c r="P167" s="26"/>
      <c r="Q167" s="26"/>
      <c r="R167" s="24"/>
    </row>
    <row r="168" spans="2:18" s="1" customFormat="1">
      <c r="B168" s="101"/>
      <c r="D168" s="25"/>
      <c r="F168" s="3"/>
      <c r="G168" s="4"/>
      <c r="H168" s="5"/>
      <c r="I168" s="26"/>
      <c r="J168" s="6"/>
      <c r="K168" s="6"/>
      <c r="L168" s="6"/>
      <c r="M168" s="26"/>
      <c r="N168" s="26"/>
      <c r="O168" s="26"/>
      <c r="P168" s="26"/>
      <c r="Q168" s="26"/>
      <c r="R168" s="24"/>
    </row>
    <row r="169" spans="2:18" s="1" customFormat="1">
      <c r="B169" s="101"/>
      <c r="D169" s="2"/>
      <c r="F169" s="3"/>
      <c r="G169" s="4"/>
      <c r="H169" s="5"/>
      <c r="I169" s="26"/>
      <c r="J169" s="6"/>
      <c r="K169" s="6"/>
      <c r="L169" s="6"/>
      <c r="M169" s="26"/>
      <c r="N169" s="26"/>
      <c r="O169" s="26"/>
      <c r="P169" s="26"/>
      <c r="Q169" s="26"/>
      <c r="R169" s="24"/>
    </row>
  </sheetData>
  <sheetProtection selectLockedCells="1" selectUnlockedCells="1"/>
  <mergeCells count="10">
    <mergeCell ref="F87:H88"/>
    <mergeCell ref="F89:H89"/>
    <mergeCell ref="D3:H3"/>
    <mergeCell ref="A12:H12"/>
    <mergeCell ref="C89:E95"/>
    <mergeCell ref="F63:H63"/>
    <mergeCell ref="F64:H64"/>
    <mergeCell ref="F65:H65"/>
    <mergeCell ref="C84:E86"/>
    <mergeCell ref="F86:H86"/>
  </mergeCells>
  <conditionalFormatting sqref="H82">
    <cfRule type="expression" dxfId="2" priority="3" stopIfTrue="1">
      <formula>$D$12&lt;&gt;0</formula>
    </cfRule>
  </conditionalFormatting>
  <conditionalFormatting sqref="H81">
    <cfRule type="expression" dxfId="1" priority="2" stopIfTrue="1">
      <formula>$D$12&lt;&gt;0</formula>
    </cfRule>
  </conditionalFormatting>
  <conditionalFormatting sqref="H70:H77">
    <cfRule type="cellIs" dxfId="0" priority="1" stopIfTrue="1" operator="between">
      <formula>'Planilha orçamentária'!#REF!</formula>
      <formula>$E69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3"/>
  <sheetViews>
    <sheetView view="pageBreakPreview" zoomScaleSheetLayoutView="100" workbookViewId="0">
      <selection activeCell="E23" sqref="E23:F23"/>
    </sheetView>
  </sheetViews>
  <sheetFormatPr defaultRowHeight="14.25"/>
  <cols>
    <col min="1" max="1" width="6.28515625" style="27" customWidth="1"/>
    <col min="2" max="2" width="39.140625" style="28" customWidth="1"/>
    <col min="3" max="3" width="15.28515625" style="29" customWidth="1"/>
    <col min="4" max="4" width="10.7109375" style="30" customWidth="1"/>
    <col min="5" max="5" width="9.28515625" style="30" customWidth="1"/>
    <col min="6" max="6" width="9" style="31" customWidth="1"/>
    <col min="7" max="7" width="10.140625" style="28" customWidth="1"/>
    <col min="8" max="8" width="9.140625" style="32"/>
    <col min="9" max="9" width="9.28515625" style="30" customWidth="1"/>
    <col min="10" max="10" width="9" style="31" customWidth="1"/>
    <col min="11" max="11" width="9.28515625" style="30" customWidth="1"/>
    <col min="12" max="12" width="9" style="31" customWidth="1"/>
    <col min="13" max="16384" width="9.140625" style="32"/>
  </cols>
  <sheetData>
    <row r="1" spans="1:12" s="117" customFormat="1" ht="12.75">
      <c r="A1" s="148"/>
      <c r="B1" s="148"/>
      <c r="C1" s="148"/>
      <c r="D1" s="149"/>
      <c r="E1" s="150"/>
      <c r="F1" s="121"/>
      <c r="G1" s="122"/>
      <c r="H1" s="123"/>
    </row>
    <row r="2" spans="1:12" s="117" customFormat="1" ht="18" customHeight="1">
      <c r="A2" s="148"/>
      <c r="B2" s="148"/>
      <c r="C2" s="148"/>
      <c r="D2" s="149"/>
      <c r="E2" s="150"/>
      <c r="F2" s="121"/>
      <c r="G2" s="122"/>
      <c r="H2" s="123"/>
    </row>
    <row r="3" spans="1:12" s="117" customFormat="1" ht="14.25" customHeight="1">
      <c r="A3" s="148"/>
      <c r="B3" s="148"/>
      <c r="C3" s="148"/>
      <c r="D3" s="149"/>
      <c r="E3" s="150"/>
      <c r="F3" s="121"/>
      <c r="G3" s="122"/>
      <c r="H3" s="123"/>
    </row>
    <row r="4" spans="1:12" s="117" customFormat="1" ht="12.75">
      <c r="A4" s="148"/>
      <c r="B4" s="148"/>
      <c r="C4" s="148"/>
      <c r="D4" s="149"/>
      <c r="E4" s="150"/>
      <c r="F4" s="121"/>
      <c r="G4" s="122"/>
      <c r="H4" s="123"/>
    </row>
    <row r="5" spans="1:12" s="117" customFormat="1" ht="12.75">
      <c r="A5" s="151" t="str">
        <f>'Planilha orçamentária'!A5</f>
        <v>Proprietário: PREFEITURA MUNICIPAL DE CORDEIRÓPOLIS</v>
      </c>
      <c r="B5" s="152"/>
      <c r="C5" s="152"/>
      <c r="D5" s="153"/>
      <c r="E5" s="154"/>
      <c r="F5" s="128"/>
      <c r="G5" s="133"/>
      <c r="H5" s="129"/>
    </row>
    <row r="6" spans="1:12" s="117" customFormat="1" ht="12.75">
      <c r="A6" s="151" t="str">
        <f>'Planilha orçamentária'!A6</f>
        <v xml:space="preserve">Obra : REDE URBANA AÉREA DE ILUMINAÇÃO PÚBLICA     </v>
      </c>
      <c r="B6" s="152"/>
      <c r="C6" s="152"/>
      <c r="D6" s="155"/>
      <c r="E6" s="154"/>
      <c r="F6" s="128"/>
      <c r="G6" s="133"/>
      <c r="H6" s="129"/>
    </row>
    <row r="7" spans="1:12" s="117" customFormat="1" ht="12.75">
      <c r="A7" s="151" t="str">
        <f>'Planilha orçamentária'!A7</f>
        <v>Local : COMPLEXO VIÁRIO - VIADUTO VALDEMAR FRAGNANI - SP310 - KM 161,20 - MUNICÍPIO DE CORDEIRÓPOLIS</v>
      </c>
      <c r="B7" s="152"/>
      <c r="C7" s="152"/>
      <c r="D7" s="155"/>
      <c r="E7" s="150"/>
      <c r="F7" s="128"/>
      <c r="G7" s="133"/>
      <c r="H7" s="129"/>
    </row>
    <row r="8" spans="1:12" s="117" customFormat="1" ht="12.75">
      <c r="A8" s="151"/>
      <c r="B8" s="152"/>
      <c r="C8" s="152"/>
      <c r="D8" s="155"/>
      <c r="E8" s="150"/>
      <c r="F8" s="128"/>
      <c r="G8" s="133"/>
      <c r="H8" s="129"/>
    </row>
    <row r="9" spans="1:12" s="117" customFormat="1" ht="12.75">
      <c r="A9" s="151" t="str">
        <f>'Planilha orçamentária'!A9</f>
        <v>DATA BASE: MARÇO/2016</v>
      </c>
      <c r="B9" s="152"/>
      <c r="C9" s="152"/>
      <c r="D9" s="155"/>
      <c r="E9" s="150"/>
      <c r="F9" s="128"/>
      <c r="G9" s="133"/>
      <c r="H9" s="129"/>
    </row>
    <row r="10" spans="1:12" s="117" customFormat="1" ht="12.75">
      <c r="A10" s="151" t="str">
        <f>'Planilha orçamentária'!A10</f>
        <v>ARQUIVO: 051 - O - 1183 - 20 - 001_1</v>
      </c>
      <c r="B10" s="152"/>
      <c r="C10" s="152"/>
      <c r="D10" s="155"/>
      <c r="E10" s="150"/>
      <c r="F10" s="128"/>
      <c r="G10" s="133"/>
      <c r="H10" s="129"/>
    </row>
    <row r="11" spans="1:12" s="117" customFormat="1" ht="12.75">
      <c r="A11" s="151"/>
      <c r="B11" s="152"/>
      <c r="C11" s="152"/>
      <c r="D11" s="155"/>
      <c r="E11" s="150"/>
      <c r="F11" s="128"/>
      <c r="G11" s="133"/>
      <c r="H11" s="129"/>
    </row>
    <row r="12" spans="1:12" s="156" customFormat="1" ht="15" customHeight="1">
      <c r="A12" s="270" t="s">
        <v>32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</row>
    <row r="13" spans="1:12" s="156" customFormat="1" ht="9" customHeight="1" thickBot="1">
      <c r="A13" s="157"/>
      <c r="B13" s="157"/>
      <c r="C13" s="157"/>
      <c r="D13" s="157"/>
      <c r="E13" s="157"/>
      <c r="F13" s="157"/>
      <c r="G13" s="158"/>
      <c r="I13" s="159"/>
      <c r="J13" s="160"/>
      <c r="K13" s="159"/>
      <c r="L13" s="160"/>
    </row>
    <row r="14" spans="1:12" s="36" customFormat="1" ht="14.1" customHeight="1" thickTop="1" thickBot="1">
      <c r="A14" s="33"/>
      <c r="B14" s="34"/>
      <c r="C14" s="269" t="s">
        <v>33</v>
      </c>
      <c r="D14" s="269" t="s">
        <v>34</v>
      </c>
      <c r="E14" s="266" t="s">
        <v>35</v>
      </c>
      <c r="F14" s="266"/>
      <c r="G14" s="266" t="s">
        <v>36</v>
      </c>
      <c r="H14" s="266"/>
      <c r="I14" s="266"/>
      <c r="J14" s="266"/>
      <c r="K14" s="266"/>
      <c r="L14" s="266"/>
    </row>
    <row r="15" spans="1:12" s="28" customFormat="1" ht="15.6" customHeight="1" thickTop="1" thickBot="1">
      <c r="A15" s="267" t="s">
        <v>37</v>
      </c>
      <c r="B15" s="267"/>
      <c r="C15" s="269"/>
      <c r="D15" s="269"/>
      <c r="E15" s="266"/>
      <c r="F15" s="266"/>
      <c r="G15" s="266"/>
      <c r="H15" s="266"/>
      <c r="I15" s="266"/>
      <c r="J15" s="266"/>
      <c r="K15" s="266"/>
      <c r="L15" s="266"/>
    </row>
    <row r="16" spans="1:12" s="28" customFormat="1" ht="15.6" customHeight="1" thickTop="1" thickBot="1">
      <c r="A16" s="37"/>
      <c r="B16" s="38"/>
      <c r="C16" s="269"/>
      <c r="D16" s="269"/>
      <c r="E16" s="35" t="s">
        <v>38</v>
      </c>
      <c r="F16" s="35" t="s">
        <v>39</v>
      </c>
      <c r="G16" s="35" t="s">
        <v>38</v>
      </c>
      <c r="H16" s="35" t="s">
        <v>39</v>
      </c>
      <c r="I16" s="35"/>
      <c r="J16" s="35"/>
      <c r="K16" s="35"/>
      <c r="L16" s="35"/>
    </row>
    <row r="17" spans="1:12" s="28" customFormat="1" ht="18" thickTop="1" thickBot="1">
      <c r="A17" s="39">
        <f>'Planilha orçamentária'!A15</f>
        <v>1</v>
      </c>
      <c r="B17" s="40" t="str">
        <f>'Planilha orçamentária'!D15</f>
        <v>SERVIÇOS PRELIMINARES</v>
      </c>
      <c r="C17" s="41">
        <f>'Planilha orçamentária'!H17*(1+'Planilha orçamentária'!E58)</f>
        <v>2362.8173524676895</v>
      </c>
      <c r="D17" s="42">
        <f>C17/$C$22</f>
        <v>8.2439224857658536E-3</v>
      </c>
      <c r="E17" s="43">
        <v>100</v>
      </c>
      <c r="F17" s="44">
        <f>E17</f>
        <v>100</v>
      </c>
      <c r="G17" s="43"/>
      <c r="H17" s="44">
        <f>F17+G17</f>
        <v>100</v>
      </c>
      <c r="I17" s="43"/>
      <c r="J17" s="45"/>
      <c r="K17" s="43"/>
      <c r="L17" s="45"/>
    </row>
    <row r="18" spans="1:12" s="28" customFormat="1" ht="17.25" thickBot="1">
      <c r="A18" s="46"/>
      <c r="B18" s="47"/>
      <c r="C18" s="48"/>
      <c r="D18" s="49"/>
      <c r="E18" s="50"/>
      <c r="F18" s="51"/>
      <c r="G18" s="50"/>
      <c r="H18" s="51"/>
      <c r="I18" s="50"/>
      <c r="J18" s="51"/>
      <c r="K18" s="50"/>
      <c r="L18" s="51"/>
    </row>
    <row r="19" spans="1:12" s="28" customFormat="1" ht="17.25" thickBot="1">
      <c r="A19" s="46" t="str">
        <f>'Planilha orçamentária'!A19</f>
        <v>2</v>
      </c>
      <c r="B19" s="47" t="str">
        <f>'Planilha orçamentária'!D19</f>
        <v>INSTALAÇÕES ELÉTRICAS</v>
      </c>
      <c r="C19" s="48">
        <f>'Planilha orçamentária'!H55*(1+'Planilha orçamentária'!E58)</f>
        <v>284250.42489324539</v>
      </c>
      <c r="D19" s="52">
        <f>C19/$C$22</f>
        <v>0.99175607751423422</v>
      </c>
      <c r="E19" s="43">
        <v>35</v>
      </c>
      <c r="F19" s="45">
        <f>E19</f>
        <v>35</v>
      </c>
      <c r="G19" s="43">
        <v>65</v>
      </c>
      <c r="H19" s="45">
        <f>F19+G19</f>
        <v>100</v>
      </c>
      <c r="I19" s="43"/>
      <c r="J19" s="45"/>
      <c r="K19" s="43"/>
      <c r="L19" s="45"/>
    </row>
    <row r="20" spans="1:12" s="28" customFormat="1" ht="17.25" thickBot="1">
      <c r="A20" s="46"/>
      <c r="B20" s="47"/>
      <c r="C20" s="48"/>
      <c r="D20" s="52"/>
      <c r="E20" s="50"/>
      <c r="F20" s="51"/>
      <c r="G20" s="50"/>
      <c r="H20" s="51"/>
      <c r="I20" s="50"/>
      <c r="J20" s="45"/>
      <c r="K20" s="50"/>
      <c r="L20" s="45"/>
    </row>
    <row r="21" spans="1:12" ht="18" thickTop="1" thickBot="1">
      <c r="A21" s="53"/>
      <c r="B21" s="54"/>
      <c r="C21" s="55">
        <f>SUM(C17:C20)</f>
        <v>286613.24224571307</v>
      </c>
      <c r="D21" s="56"/>
      <c r="E21" s="57"/>
      <c r="F21" s="57"/>
      <c r="G21" s="57"/>
      <c r="H21" s="57"/>
      <c r="I21" s="57"/>
      <c r="J21" s="57"/>
      <c r="K21" s="57"/>
      <c r="L21" s="57"/>
    </row>
    <row r="22" spans="1:12" ht="15.75" thickTop="1" thickBot="1">
      <c r="A22" s="58"/>
      <c r="B22" s="59" t="s">
        <v>40</v>
      </c>
      <c r="C22" s="60">
        <f>C21</f>
        <v>286613.24224571307</v>
      </c>
      <c r="D22" s="61">
        <f>SUM(D17:D20)</f>
        <v>1</v>
      </c>
      <c r="E22" s="62">
        <f>SUMPRODUCT(E17:E20,$D$17:$D$20)/100</f>
        <v>0.35535854961574787</v>
      </c>
      <c r="F22" s="63">
        <f>E22</f>
        <v>0.35535854961574787</v>
      </c>
      <c r="G22" s="62">
        <f>SUMPRODUCT(G17:G20,$D$17:$D$20)/100</f>
        <v>0.64464145038425225</v>
      </c>
      <c r="H22" s="64">
        <f>F22+G22</f>
        <v>1</v>
      </c>
      <c r="I22" s="62"/>
      <c r="J22" s="64"/>
      <c r="K22" s="62"/>
      <c r="L22" s="64"/>
    </row>
    <row r="23" spans="1:12" ht="15.75" thickTop="1" thickBot="1">
      <c r="A23" s="65"/>
      <c r="B23" s="66" t="s">
        <v>41</v>
      </c>
      <c r="C23" s="67"/>
      <c r="D23" s="68"/>
      <c r="E23" s="271">
        <f>E22*$C$22</f>
        <v>101850.4660651036</v>
      </c>
      <c r="F23" s="271"/>
      <c r="G23" s="271">
        <f>G22*$C$22</f>
        <v>184762.77618060951</v>
      </c>
      <c r="H23" s="271"/>
      <c r="I23" s="271"/>
      <c r="J23" s="271"/>
      <c r="K23" s="271"/>
      <c r="L23" s="271"/>
    </row>
    <row r="24" spans="1:12" ht="15" thickTop="1">
      <c r="I24" s="28"/>
      <c r="J24" s="32"/>
      <c r="K24" s="28"/>
      <c r="L24" s="32"/>
    </row>
    <row r="25" spans="1:12">
      <c r="A25" s="142"/>
      <c r="B25" s="143"/>
      <c r="C25" s="129"/>
      <c r="I25" s="28"/>
      <c r="J25" s="32"/>
      <c r="K25" s="28"/>
      <c r="L25" s="32"/>
    </row>
    <row r="26" spans="1:12">
      <c r="A26" s="272" t="s">
        <v>30</v>
      </c>
      <c r="B26" s="273"/>
      <c r="C26" s="273"/>
      <c r="I26" s="28"/>
      <c r="J26" s="32"/>
      <c r="K26" s="28"/>
      <c r="L26" s="32"/>
    </row>
    <row r="27" spans="1:12">
      <c r="A27" s="264" t="s">
        <v>31</v>
      </c>
      <c r="B27" s="250"/>
      <c r="C27" s="250"/>
      <c r="F27" s="184"/>
      <c r="G27" s="185"/>
      <c r="H27" s="117"/>
      <c r="I27" s="28"/>
      <c r="J27" s="32"/>
      <c r="K27" s="28"/>
      <c r="L27" s="32"/>
    </row>
    <row r="28" spans="1:12">
      <c r="A28" s="268" t="s">
        <v>46</v>
      </c>
      <c r="B28" s="250"/>
      <c r="C28" s="250"/>
      <c r="F28" s="262" t="s">
        <v>56</v>
      </c>
      <c r="G28" s="263"/>
      <c r="H28" s="263"/>
      <c r="I28" s="32"/>
      <c r="J28" s="32"/>
      <c r="K28" s="32"/>
      <c r="L28" s="32"/>
    </row>
    <row r="29" spans="1:12" ht="14.25" customHeight="1">
      <c r="F29" s="247" t="s">
        <v>57</v>
      </c>
      <c r="G29" s="248"/>
      <c r="H29" s="248"/>
      <c r="I29" s="248"/>
      <c r="J29" s="32"/>
      <c r="K29" s="32"/>
      <c r="L29" s="32"/>
    </row>
    <row r="30" spans="1:12">
      <c r="F30" s="247"/>
      <c r="G30" s="248"/>
      <c r="H30" s="248"/>
      <c r="I30" s="248"/>
      <c r="J30" s="32"/>
      <c r="K30" s="32"/>
      <c r="L30" s="32"/>
    </row>
    <row r="31" spans="1:12">
      <c r="F31" s="249" t="s">
        <v>58</v>
      </c>
      <c r="G31" s="250"/>
      <c r="H31" s="250"/>
      <c r="I31" s="32"/>
      <c r="J31" s="32"/>
      <c r="K31" s="32"/>
      <c r="L31" s="32"/>
    </row>
    <row r="113" spans="3:12" s="27" customFormat="1" ht="90" customHeight="1">
      <c r="C113" s="69"/>
      <c r="D113" s="30"/>
      <c r="E113" s="30"/>
      <c r="F113" s="70"/>
      <c r="H113" s="71"/>
      <c r="I113" s="30"/>
      <c r="J113" s="70"/>
      <c r="K113" s="30"/>
      <c r="L113" s="70"/>
    </row>
  </sheetData>
  <sheetProtection selectLockedCells="1" selectUnlockedCells="1"/>
  <mergeCells count="18">
    <mergeCell ref="F29:I30"/>
    <mergeCell ref="A12:L12"/>
    <mergeCell ref="F31:H31"/>
    <mergeCell ref="K14:L15"/>
    <mergeCell ref="K23:L23"/>
    <mergeCell ref="E23:F23"/>
    <mergeCell ref="G23:H23"/>
    <mergeCell ref="I23:J23"/>
    <mergeCell ref="A26:C26"/>
    <mergeCell ref="A27:C27"/>
    <mergeCell ref="I14:J15"/>
    <mergeCell ref="A15:B15"/>
    <mergeCell ref="A28:C28"/>
    <mergeCell ref="F28:H28"/>
    <mergeCell ref="C14:C16"/>
    <mergeCell ref="D14:D16"/>
    <mergeCell ref="E14:F15"/>
    <mergeCell ref="G14:H15"/>
  </mergeCells>
  <printOptions horizontalCentered="1"/>
  <pageMargins left="0.70866141732283472" right="0.27559055118110237" top="0.6692913385826772" bottom="0.39370078740157483" header="0.51181102362204722" footer="0.11811023622047245"/>
  <pageSetup paperSize="77" scale="65" firstPageNumber="0" orientation="landscape" horizontalDpi="300" verticalDpi="300" r:id="rId1"/>
  <headerFooter alignWithMargins="0">
    <oddFooter>&amp;L&amp;A&amp;RPágina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view="pageBreakPreview" zoomScaleSheetLayoutView="100" workbookViewId="0">
      <selection activeCell="A9" sqref="A9:A11"/>
    </sheetView>
  </sheetViews>
  <sheetFormatPr defaultRowHeight="12.75"/>
  <cols>
    <col min="2" max="2" width="91.85546875" customWidth="1"/>
    <col min="4" max="4" width="9.140625" hidden="1" customWidth="1"/>
    <col min="5" max="5" width="24.5703125" customWidth="1"/>
  </cols>
  <sheetData>
    <row r="1" spans="1:5">
      <c r="B1" t="str">
        <f>'Planilha orçamentária'!A6</f>
        <v xml:space="preserve">Obra : REDE URBANA AÉREA DE ILUMINAÇÃO PÚBLICA     </v>
      </c>
    </row>
    <row r="2" spans="1:5">
      <c r="B2" t="str">
        <f>'Planilha orçamentária'!A7</f>
        <v>Local : COMPLEXO VIÁRIO - VIADUTO VALDEMAR FRAGNANI - SP310 - KM 161,20 - MUNICÍPIO DE CORDEIRÓPOLIS</v>
      </c>
    </row>
    <row r="5" spans="1:5">
      <c r="A5" s="166"/>
      <c r="B5" s="166" t="s">
        <v>49</v>
      </c>
      <c r="C5" s="167"/>
      <c r="D5" s="167"/>
      <c r="E5" s="167"/>
    </row>
    <row r="6" spans="1:5">
      <c r="A6" s="168" t="s">
        <v>97</v>
      </c>
      <c r="B6" s="168" t="s">
        <v>50</v>
      </c>
      <c r="C6" s="168" t="s">
        <v>51</v>
      </c>
      <c r="D6" s="168" t="s">
        <v>1</v>
      </c>
      <c r="E6" s="168" t="s">
        <v>52</v>
      </c>
    </row>
    <row r="7" spans="1:5" ht="31.5" customHeight="1">
      <c r="A7" s="233" t="s">
        <v>98</v>
      </c>
      <c r="B7" s="169" t="str">
        <f>'Planilha orçamentária'!D26</f>
        <v xml:space="preserve">CABO PRÉ-REUNIDO QUADRIPLEX BT XLPE 3 + 1 EM  35MM² - NEUTRO NÚ - PADRÃO ELEKTRO </v>
      </c>
      <c r="C7" s="169" t="str">
        <f>'Planilha orçamentária'!E26</f>
        <v>M</v>
      </c>
      <c r="D7" s="169">
        <f>'Planilha orçamentária'!F26</f>
        <v>2600</v>
      </c>
      <c r="E7" s="170">
        <f>D7*0.5</f>
        <v>1300</v>
      </c>
    </row>
    <row r="8" spans="1:5" ht="31.5" customHeight="1">
      <c r="A8" s="233" t="s">
        <v>99</v>
      </c>
      <c r="B8" s="169" t="str">
        <f>'Planilha orçamentária'!D47</f>
        <v>POSTE CONCRETO SEÇÃO CIRCULAR COMPRIMENTO=9M CARGA NOMINAL NO TOPO 200KG INCLUSIVE ESCAVACAO EXCLUSIVE TRANSPORTE - FORNECIMENTO E COLOCAÇÃO</v>
      </c>
      <c r="C8" s="169" t="str">
        <f>'Planilha orçamentária'!E48</f>
        <v>UN</v>
      </c>
      <c r="D8" s="234">
        <f>'Planilha orçamentária'!F48+'Planilha orçamentária'!F47</f>
        <v>52</v>
      </c>
      <c r="E8" s="170">
        <f>D8*0.5</f>
        <v>26</v>
      </c>
    </row>
    <row r="9" spans="1:5" ht="31.5" customHeight="1">
      <c r="A9" s="233"/>
      <c r="B9" s="169"/>
      <c r="C9" s="169"/>
      <c r="D9" s="169"/>
      <c r="E9" s="170"/>
    </row>
    <row r="10" spans="1:5" ht="31.5" customHeight="1">
      <c r="A10" s="233"/>
      <c r="B10" s="169"/>
      <c r="C10" s="169"/>
      <c r="D10" s="169"/>
      <c r="E10" s="170"/>
    </row>
    <row r="11" spans="1:5" ht="31.5" customHeight="1">
      <c r="A11" s="233"/>
      <c r="B11" s="169"/>
      <c r="C11" s="169"/>
      <c r="D11" s="169"/>
      <c r="E11" s="170"/>
    </row>
    <row r="12" spans="1:5">
      <c r="A12" s="233"/>
      <c r="B12" s="169"/>
      <c r="C12" s="167"/>
      <c r="D12" s="167"/>
      <c r="E12" s="167"/>
    </row>
    <row r="13" spans="1:5">
      <c r="A13" s="233"/>
      <c r="B13" s="169"/>
      <c r="C13" s="167"/>
      <c r="D13" s="167"/>
      <c r="E13" s="167"/>
    </row>
    <row r="14" spans="1:5">
      <c r="A14" s="233"/>
      <c r="B14" s="169"/>
      <c r="C14" s="167"/>
      <c r="D14" s="167"/>
      <c r="E14" s="167"/>
    </row>
    <row r="15" spans="1:5">
      <c r="A15" s="233"/>
      <c r="B15" s="169"/>
      <c r="C15" s="167"/>
      <c r="D15" s="167"/>
      <c r="E15" s="167"/>
    </row>
    <row r="16" spans="1:5">
      <c r="A16" s="233"/>
      <c r="B16" s="169"/>
      <c r="C16" s="167"/>
      <c r="D16" s="167"/>
      <c r="E16" s="167"/>
    </row>
    <row r="17" spans="1:5">
      <c r="A17" s="233"/>
      <c r="B17" s="171"/>
      <c r="C17" s="167"/>
      <c r="D17" s="167"/>
      <c r="E17" s="167"/>
    </row>
  </sheetData>
  <pageMargins left="0.511811024" right="0.511811024" top="0.78740157499999996" bottom="0.78740157499999996" header="0.31496062000000002" footer="0.3149606200000000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2128</TotalTime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Planilha orçamentária</vt:lpstr>
      <vt:lpstr>Cronograma</vt:lpstr>
      <vt:lpstr>itens de relevancia</vt:lpstr>
      <vt:lpstr>Cronograma!__xlnm.Print_Area</vt:lpstr>
      <vt:lpstr>'Planilha orçamentária'!__xlnm.Print_Area</vt:lpstr>
      <vt:lpstr>Cronograma!__xlnm.Print_Titles</vt:lpstr>
      <vt:lpstr>'Planilha orçamentária'!__xlnm.Print_Titles</vt:lpstr>
      <vt:lpstr>Cronograma!Area_de_impressao</vt:lpstr>
      <vt:lpstr>'itens de relevancia'!Area_de_impressao</vt:lpstr>
      <vt:lpstr>'Planilha orçamentária'!Area_de_impressao</vt:lpstr>
      <vt:lpstr>Cronograma!Titulos_de_impressao</vt:lpstr>
      <vt:lpstr>'Planilha orçamentária'!Titulos_de_impressao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103</cp:revision>
  <cp:lastPrinted>2016-02-26T12:55:11Z</cp:lastPrinted>
  <dcterms:created xsi:type="dcterms:W3CDTF">2009-10-15T14:59:53Z</dcterms:created>
  <dcterms:modified xsi:type="dcterms:W3CDTF">2016-03-30T21:19:04Z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