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bras\licitacoes\2019\LICITAÇÕES 2023\06. Iluminação Avenida Aristeu Marcicano\02. Documentos para Licitar\Reabertura Licitação\"/>
    </mc:Choice>
  </mc:AlternateContent>
  <xr:revisionPtr revIDLastSave="0" documentId="13_ncr:1_{EC240DC4-38D6-4B4C-AAA6-830D956544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" sheetId="1" r:id="rId1"/>
    <sheet name="Cronograma" sheetId="6" r:id="rId2"/>
  </sheets>
  <externalReferences>
    <externalReference r:id="rId3"/>
  </externalReferences>
  <definedNames>
    <definedName name="_xlnm.Print_Area" localSheetId="1">Cronograma!$B$3:$K$33</definedName>
    <definedName name="_xlnm.Print_Area" localSheetId="0">Planilha!$B$1:$L$78</definedName>
    <definedName name="_xlnm.Database">TEXT(Import.DataBase,"mm-aaaa")</definedName>
    <definedName name="Import.DataBase">#REF!</definedName>
    <definedName name="Referencia.Descricao">IF(ISNUMBER([1]!linhaSINAPIxls),INDEX(INDIRECT("'[Referência "&amp;_xlnm.Database&amp;".xls]Banco'!$b:$g"),[1]!linhaSINAPIxls,3),"")</definedName>
    <definedName name="TipoOrçamento">"BASE"</definedName>
    <definedName name="_xlnm.Print_Titles" localSheetId="0">Planilha!$1:$7</definedName>
  </definedNames>
  <calcPr calcId="191029"/>
</workbook>
</file>

<file path=xl/calcChain.xml><?xml version="1.0" encoding="utf-8"?>
<calcChain xmlns="http://schemas.openxmlformats.org/spreadsheetml/2006/main">
  <c r="Q23" i="1" l="1"/>
  <c r="Q21" i="1"/>
  <c r="K33" i="1" l="1"/>
  <c r="L33" i="1" s="1"/>
  <c r="K32" i="1"/>
  <c r="L32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17" i="1"/>
  <c r="L17" i="1" s="1"/>
  <c r="K16" i="1"/>
  <c r="L16" i="1" s="1"/>
  <c r="K12" i="1"/>
  <c r="L12" i="1" s="1"/>
  <c r="K11" i="1"/>
  <c r="L11" i="1" s="1"/>
  <c r="K10" i="1"/>
  <c r="L10" i="1" s="1"/>
  <c r="Q22" i="1" l="1"/>
  <c r="L18" i="1"/>
  <c r="Q24" i="1"/>
  <c r="L13" i="1"/>
  <c r="Q32" i="1"/>
  <c r="L29" i="1" l="1"/>
  <c r="B4" i="6"/>
  <c r="B3" i="6"/>
  <c r="C33" i="6" l="1"/>
  <c r="C32" i="6"/>
  <c r="C31" i="6"/>
  <c r="C27" i="6"/>
  <c r="L34" i="1" l="1"/>
  <c r="D16" i="6" l="1"/>
  <c r="D14" i="6"/>
  <c r="E16" i="6" l="1"/>
  <c r="K16" i="6" l="1"/>
  <c r="K18" i="6" s="1"/>
  <c r="J16" i="6"/>
  <c r="E14" i="6" l="1"/>
  <c r="D12" i="6" l="1"/>
  <c r="H14" i="6"/>
  <c r="H18" i="6" s="1"/>
  <c r="G14" i="6"/>
  <c r="J14" i="6"/>
  <c r="J18" i="6" s="1"/>
  <c r="I14" i="6"/>
  <c r="I18" i="6" s="1"/>
  <c r="E12" i="6" l="1"/>
  <c r="L35" i="1"/>
  <c r="Q33" i="1" l="1"/>
  <c r="O17" i="1"/>
  <c r="N29" i="1"/>
  <c r="N34" i="1"/>
  <c r="N18" i="1"/>
  <c r="F12" i="6"/>
  <c r="G12" i="6"/>
  <c r="G18" i="6" s="1"/>
  <c r="D10" i="6"/>
  <c r="D18" i="6" s="1"/>
  <c r="O36" i="1"/>
  <c r="Q35" i="1"/>
  <c r="N35" i="1"/>
  <c r="E10" i="6" l="1"/>
  <c r="E18" i="6" s="1"/>
  <c r="F10" i="6" l="1"/>
  <c r="F18" i="6" l="1"/>
  <c r="L18" i="6" s="1"/>
  <c r="D17" i="6"/>
</calcChain>
</file>

<file path=xl/sharedStrings.xml><?xml version="1.0" encoding="utf-8"?>
<sst xmlns="http://schemas.openxmlformats.org/spreadsheetml/2006/main" count="137" uniqueCount="107">
  <si>
    <t xml:space="preserve">Valor total da obra </t>
  </si>
  <si>
    <t>CRONOGRAMA FÍSICO-FINANCEIRO</t>
  </si>
  <si>
    <t>ITEM</t>
  </si>
  <si>
    <t>ETAPAS/DESCRIÇÃO</t>
  </si>
  <si>
    <t>FÍSICO/ FINANCEIRO</t>
  </si>
  <si>
    <t>TOTAL  ETAPAS</t>
  </si>
  <si>
    <t>DESCRIÇÃO</t>
  </si>
  <si>
    <t>SINAPI</t>
  </si>
  <si>
    <t>SISTEMA NACIONAL DE PESQUISA DE CUSTOS E ÍNDICES DA CONSTRUÇÃO CIVIL</t>
  </si>
  <si>
    <t>DATA  BASE</t>
  </si>
  <si>
    <t>Item Componente do BDI</t>
  </si>
  <si>
    <t>Administração Central</t>
  </si>
  <si>
    <t>Seguro e Garantia</t>
  </si>
  <si>
    <t>Risco</t>
  </si>
  <si>
    <t>Despesas Financeiras</t>
  </si>
  <si>
    <t>Lucro</t>
  </si>
  <si>
    <t>I1: PIS e COFINS</t>
  </si>
  <si>
    <t>I2: ISSQN (conforme legislação municipal)</t>
  </si>
  <si>
    <t>BDI - SEM Desoneração da folha de pagamento</t>
  </si>
  <si>
    <t>BDI - COM Desoneração da folha de pagamento</t>
  </si>
  <si>
    <t>I3: Cont.Prev s/Rec.Bruta (Lei 13.161/15 - Com desoneração)</t>
  </si>
  <si>
    <t>BDI = (1+AC+S+R+G)*(1+DF)*(1+L)-1/(1-I1-I2-I3)</t>
  </si>
  <si>
    <t>O  PROCEDIMENTO ADOTADO NA ELABORAÇÃO  DESTA PLANILHA  ESTÁ DE ACORDO COM PREÇOS UNITÁRIOS,EXTRAÍDOS E</t>
  </si>
  <si>
    <t>MULTIPLICADO DOS ÍNDICES  DA TCPO (TABELA DE COMPOSIÇÕES DE PREÇOS PARA ORÇAMENTO) E RESPEITANDO  PREÇOS DE</t>
  </si>
  <si>
    <t>1.1</t>
  </si>
  <si>
    <t>SERVIÇOS PRELIMINARES</t>
  </si>
  <si>
    <t>2.1</t>
  </si>
  <si>
    <t>2.2</t>
  </si>
  <si>
    <t>PLANILHA ORÇAMENTÁRIA</t>
  </si>
  <si>
    <t>conferência</t>
  </si>
  <si>
    <t>R$</t>
  </si>
  <si>
    <t>M²</t>
  </si>
  <si>
    <t>M</t>
  </si>
  <si>
    <t xml:space="preserve">UN </t>
  </si>
  <si>
    <t>Total do Item 1</t>
  </si>
  <si>
    <t>02.08.020</t>
  </si>
  <si>
    <t>CDHU</t>
  </si>
  <si>
    <t>1º MÊS</t>
  </si>
  <si>
    <t>2º MÊS</t>
  </si>
  <si>
    <t>3º MÊS</t>
  </si>
  <si>
    <t>4º MÊS</t>
  </si>
  <si>
    <t>5º MÊS</t>
  </si>
  <si>
    <t>6º MÊS</t>
  </si>
  <si>
    <t>TOTAL COM BDI</t>
  </si>
  <si>
    <t>QNT</t>
  </si>
  <si>
    <t>PREÇO TOTAL</t>
  </si>
  <si>
    <t>ILUMINAÇÃO</t>
  </si>
  <si>
    <t>68.01.620</t>
  </si>
  <si>
    <t>68.01.730</t>
  </si>
  <si>
    <t xml:space="preserve">ILUMINAÇÃO </t>
  </si>
  <si>
    <t>40.11.010</t>
  </si>
  <si>
    <t>68.02.100</t>
  </si>
  <si>
    <t>42.05.270</t>
  </si>
  <si>
    <t>CABOS / CONDUTORES E ESTRUTURAS</t>
  </si>
  <si>
    <t>3.1</t>
  </si>
  <si>
    <t>3.2</t>
  </si>
  <si>
    <t>3.3</t>
  </si>
  <si>
    <t>3.4</t>
  </si>
  <si>
    <t>3.5</t>
  </si>
  <si>
    <t>3.6</t>
  </si>
  <si>
    <t>3.7</t>
  </si>
  <si>
    <t>3.8</t>
  </si>
  <si>
    <t>Tamara Raquel F. S. de Oliveira</t>
  </si>
  <si>
    <t>Engº Civil - CREASP 5070237677</t>
  </si>
  <si>
    <t>1.2</t>
  </si>
  <si>
    <t>1.3</t>
  </si>
  <si>
    <t>04.21.210</t>
  </si>
  <si>
    <t>Remoção de reator para lâmpada fixo em poste</t>
  </si>
  <si>
    <t>Placa de identificação para obra</t>
  </si>
  <si>
    <t>UN</t>
  </si>
  <si>
    <t>04.20.040</t>
  </si>
  <si>
    <t>Remoção de lâmpada</t>
  </si>
  <si>
    <t>Armação secundária tipo 1C - 2R</t>
  </si>
  <si>
    <t xml:space="preserve">42.05.120 </t>
  </si>
  <si>
    <t>Conector de emenda em latão para cabo de até 50 mm² com 4 parafusos</t>
  </si>
  <si>
    <t>Conector em latão estanhado para cabos de 16 a 50 mm² e vergalhões até 3/8"</t>
  </si>
  <si>
    <t>Relé fotoelétrico 50/60 Hz, 110/220 V, 1200 VA, completo</t>
  </si>
  <si>
    <t>Poste de concreto circular, 200 kg, H = 9,00 m</t>
  </si>
  <si>
    <t>Poste de concreto circular, 400 kg, H = 9,00 m</t>
  </si>
  <si>
    <t>Alça prefomada de distribuição, em aço galvanizado, AWG 2 - Fornecimento e Instalação.AF_07/2020</t>
  </si>
  <si>
    <t>INSUMOS BASE SINAPI E CDHU.</t>
  </si>
  <si>
    <t>Cabo de alumínio nu com alma de aço CAA, 1/0 AWG - Raven</t>
  </si>
  <si>
    <t>39.14.010</t>
  </si>
  <si>
    <t>Cabo de cobre flexível de 1,5 mm², isolamento 0,6/1kV - isolação HEPR 90°C</t>
  </si>
  <si>
    <t>39.21.010</t>
  </si>
  <si>
    <t>Cabo de alumínio nu com alma de aço CAA, 4 AWG - Swan</t>
  </si>
  <si>
    <t>39.14.050</t>
  </si>
  <si>
    <t>Cabo de cobre nu, têmpera mole, classe 2, de 70 mm²</t>
  </si>
  <si>
    <t>39.04.100</t>
  </si>
  <si>
    <t>Luminária LED retangular para poste, fluxo luminoso de 14160 a 17475 lm,
eficiência mínima de 118 lm/W - potência de 80 W/120 W</t>
  </si>
  <si>
    <t>41.11.703</t>
  </si>
  <si>
    <t>ART nº 28027230220843719</t>
  </si>
  <si>
    <t>Total do Item 3</t>
  </si>
  <si>
    <t>Total do Item 4</t>
  </si>
  <si>
    <t>4.1</t>
  </si>
  <si>
    <t>4.2</t>
  </si>
  <si>
    <t>Total do Item 2</t>
  </si>
  <si>
    <t>FONTE</t>
  </si>
  <si>
    <t xml:space="preserve">CÓDIGO </t>
  </si>
  <si>
    <t>VALOR UNITÁRIO</t>
  </si>
  <si>
    <t>S/ BDI</t>
  </si>
  <si>
    <t>C/ BDI</t>
  </si>
  <si>
    <t>Objeto: Substituição de Luminárias de Sódio de VS 250 W, VS 100 W e VS 70 W para conjuntos de iluminação pública de LED de  120 W e 80 W, incluindo -se nos locais necessários novos postes de concreto armado, 9 x 200 Kgf e 9 x 400 Kgf.</t>
  </si>
  <si>
    <t>Local: Avenida Aristeu Marcicano e outras Ruas de Diversos Bairros - Cordeirópolis / SP</t>
  </si>
  <si>
    <t>POSTES</t>
  </si>
  <si>
    <t>COMPANHIA PAULISTA DE OBRAS E SERVIÇOS - BOLETIM 188 - COM DESONERAÇÃO</t>
  </si>
  <si>
    <t>Cordeirópolis, 02 de agosto 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</si>
</sst>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6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name val="Calibri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sz val="10"/>
      <name val="Arial Narrow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</cellStyleXfs>
  <cellXfs count="273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2" fillId="0" borderId="0" xfId="0" applyFont="1"/>
    <xf numFmtId="0" fontId="4" fillId="3" borderId="0" xfId="3" applyFill="1"/>
    <xf numFmtId="0" fontId="6" fillId="4" borderId="0" xfId="3" applyFont="1" applyFill="1" applyAlignment="1">
      <alignment horizontal="center" vertical="center"/>
    </xf>
    <xf numFmtId="10" fontId="9" fillId="4" borderId="0" xfId="3" applyNumberFormat="1" applyFont="1" applyFill="1" applyAlignment="1">
      <alignment vertical="top" wrapText="1"/>
    </xf>
    <xf numFmtId="4" fontId="8" fillId="4" borderId="0" xfId="3" applyNumberFormat="1" applyFont="1" applyFill="1" applyAlignment="1">
      <alignment vertical="top" wrapText="1"/>
    </xf>
    <xf numFmtId="0" fontId="0" fillId="0" borderId="0" xfId="0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15" xfId="0" applyFont="1" applyBorder="1"/>
    <xf numFmtId="0" fontId="1" fillId="0" borderId="0" xfId="0" applyFont="1" applyAlignment="1">
      <alignment horizontal="left" vertical="center"/>
    </xf>
    <xf numFmtId="0" fontId="10" fillId="3" borderId="0" xfId="3" applyFont="1" applyFill="1"/>
    <xf numFmtId="0" fontId="1" fillId="0" borderId="0" xfId="0" applyFont="1"/>
    <xf numFmtId="0" fontId="16" fillId="0" borderId="0" xfId="0" applyFont="1"/>
    <xf numFmtId="0" fontId="1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/>
    <xf numFmtId="4" fontId="17" fillId="0" borderId="1" xfId="0" applyNumberFormat="1" applyFont="1" applyBorder="1"/>
    <xf numFmtId="1" fontId="20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center" wrapText="1"/>
    </xf>
    <xf numFmtId="4" fontId="19" fillId="0" borderId="1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0" fontId="17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17" fillId="0" borderId="1" xfId="0" applyFont="1" applyBorder="1"/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10" fontId="17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17" fillId="0" borderId="0" xfId="0" applyFont="1"/>
    <xf numFmtId="4" fontId="17" fillId="0" borderId="0" xfId="0" applyNumberFormat="1" applyFont="1" applyAlignment="1">
      <alignment horizontal="right"/>
    </xf>
    <xf numFmtId="4" fontId="17" fillId="0" borderId="0" xfId="0" applyNumberFormat="1" applyFont="1"/>
    <xf numFmtId="0" fontId="19" fillId="2" borderId="1" xfId="0" applyFont="1" applyFill="1" applyBorder="1" applyAlignment="1">
      <alignment horizontal="center" vertical="center"/>
    </xf>
    <xf numFmtId="0" fontId="17" fillId="4" borderId="0" xfId="0" applyFont="1" applyFill="1"/>
    <xf numFmtId="17" fontId="17" fillId="0" borderId="1" xfId="0" applyNumberFormat="1" applyFont="1" applyBorder="1" applyAlignment="1">
      <alignment horizontal="center" vertical="center"/>
    </xf>
    <xf numFmtId="49" fontId="20" fillId="5" borderId="0" xfId="3" applyNumberFormat="1" applyFont="1" applyFill="1" applyAlignment="1">
      <alignment horizontal="center" vertical="center" wrapText="1"/>
    </xf>
    <xf numFmtId="17" fontId="17" fillId="0" borderId="0" xfId="0" applyNumberFormat="1" applyFont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10" fontId="17" fillId="0" borderId="1" xfId="0" applyNumberFormat="1" applyFont="1" applyBorder="1"/>
    <xf numFmtId="10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6" borderId="1" xfId="0" applyFont="1" applyFill="1" applyBorder="1" applyAlignment="1">
      <alignment vertical="center"/>
    </xf>
    <xf numFmtId="4" fontId="17" fillId="6" borderId="1" xfId="0" applyNumberFormat="1" applyFont="1" applyFill="1" applyBorder="1"/>
    <xf numFmtId="10" fontId="17" fillId="6" borderId="1" xfId="0" applyNumberFormat="1" applyFont="1" applyFill="1" applyBorder="1"/>
    <xf numFmtId="0" fontId="22" fillId="0" borderId="1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10" fontId="18" fillId="0" borderId="1" xfId="0" applyNumberFormat="1" applyFont="1" applyBorder="1" applyAlignment="1">
      <alignment horizontal="right" vertical="center"/>
    </xf>
    <xf numFmtId="0" fontId="17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right" vertical="center"/>
    </xf>
    <xf numFmtId="0" fontId="19" fillId="0" borderId="21" xfId="0" applyFont="1" applyBorder="1" applyAlignment="1">
      <alignment horizontal="right" vertical="center"/>
    </xf>
    <xf numFmtId="4" fontId="17" fillId="0" borderId="20" xfId="0" applyNumberFormat="1" applyFont="1" applyBorder="1" applyAlignment="1">
      <alignment horizontal="center" vertical="center"/>
    </xf>
    <xf numFmtId="4" fontId="17" fillId="0" borderId="21" xfId="0" applyNumberFormat="1" applyFont="1" applyBorder="1" applyAlignment="1">
      <alignment horizontal="center" vertical="center"/>
    </xf>
    <xf numFmtId="2" fontId="17" fillId="0" borderId="19" xfId="0" applyNumberFormat="1" applyFont="1" applyBorder="1" applyAlignment="1">
      <alignment horizontal="center" vertical="center"/>
    </xf>
    <xf numFmtId="4" fontId="19" fillId="0" borderId="19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4" fillId="0" borderId="19" xfId="3" applyBorder="1" applyAlignment="1">
      <alignment horizontal="center" vertical="center" wrapText="1"/>
    </xf>
    <xf numFmtId="0" fontId="18" fillId="0" borderId="0" xfId="9" applyFont="1" applyAlignment="1">
      <alignment vertical="center"/>
    </xf>
    <xf numFmtId="0" fontId="24" fillId="0" borderId="0" xfId="0" applyFont="1"/>
    <xf numFmtId="44" fontId="8" fillId="0" borderId="0" xfId="7" applyFont="1" applyFill="1" applyBorder="1" applyAlignment="1">
      <alignment vertical="top" wrapText="1"/>
    </xf>
    <xf numFmtId="44" fontId="8" fillId="0" borderId="0" xfId="7" applyFont="1" applyFill="1" applyBorder="1" applyAlignment="1">
      <alignment horizontal="right" vertical="top" wrapText="1"/>
    </xf>
    <xf numFmtId="44" fontId="9" fillId="0" borderId="0" xfId="7" applyFont="1" applyFill="1" applyBorder="1" applyAlignment="1">
      <alignment horizontal="right" vertical="center" wrapText="1"/>
    </xf>
    <xf numFmtId="0" fontId="6" fillId="4" borderId="0" xfId="3" applyFont="1" applyFill="1" applyAlignment="1">
      <alignment horizontal="left" vertical="center"/>
    </xf>
    <xf numFmtId="0" fontId="14" fillId="4" borderId="0" xfId="3" applyFont="1" applyFill="1" applyAlignment="1">
      <alignment vertical="center"/>
    </xf>
    <xf numFmtId="0" fontId="6" fillId="4" borderId="0" xfId="3" applyFont="1" applyFill="1" applyAlignment="1">
      <alignment vertical="center"/>
    </xf>
    <xf numFmtId="0" fontId="0" fillId="4" borderId="0" xfId="0" applyFill="1"/>
    <xf numFmtId="0" fontId="6" fillId="0" borderId="15" xfId="3" applyFont="1" applyBorder="1" applyAlignment="1">
      <alignment horizontal="left" vertical="center"/>
    </xf>
    <xf numFmtId="0" fontId="6" fillId="0" borderId="16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7" xfId="3" applyFont="1" applyBorder="1" applyAlignment="1">
      <alignment vertical="center"/>
    </xf>
    <xf numFmtId="0" fontId="6" fillId="0" borderId="4" xfId="3" applyFont="1" applyBorder="1" applyAlignment="1">
      <alignment vertical="center"/>
    </xf>
    <xf numFmtId="0" fontId="6" fillId="0" borderId="12" xfId="3" applyFont="1" applyBorder="1" applyAlignment="1">
      <alignment vertical="center"/>
    </xf>
    <xf numFmtId="0" fontId="6" fillId="0" borderId="19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4" fontId="6" fillId="0" borderId="19" xfId="3" applyNumberFormat="1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18" fillId="4" borderId="0" xfId="9" applyFont="1" applyFill="1" applyAlignment="1">
      <alignment vertical="center"/>
    </xf>
    <xf numFmtId="0" fontId="4" fillId="4" borderId="0" xfId="3" applyFill="1" applyAlignment="1">
      <alignment horizontal="center"/>
    </xf>
    <xf numFmtId="0" fontId="4" fillId="4" borderId="0" xfId="3" applyFill="1"/>
    <xf numFmtId="49" fontId="18" fillId="4" borderId="0" xfId="3" applyNumberFormat="1" applyFont="1" applyFill="1"/>
    <xf numFmtId="164" fontId="24" fillId="4" borderId="0" xfId="10" applyFont="1" applyFill="1" applyBorder="1" applyAlignment="1">
      <alignment horizontal="center"/>
    </xf>
    <xf numFmtId="10" fontId="24" fillId="4" borderId="0" xfId="11" applyNumberFormat="1" applyFont="1" applyFill="1" applyBorder="1" applyAlignment="1">
      <alignment horizontal="center"/>
    </xf>
    <xf numFmtId="10" fontId="4" fillId="4" borderId="0" xfId="11" applyNumberFormat="1" applyFont="1" applyFill="1" applyBorder="1"/>
    <xf numFmtId="10" fontId="21" fillId="4" borderId="0" xfId="11" applyNumberFormat="1" applyFont="1" applyFill="1" applyBorder="1"/>
    <xf numFmtId="0" fontId="18" fillId="4" borderId="0" xfId="3" applyFont="1" applyFill="1"/>
    <xf numFmtId="164" fontId="4" fillId="4" borderId="0" xfId="3" applyNumberFormat="1" applyFill="1"/>
    <xf numFmtId="0" fontId="18" fillId="4" borderId="0" xfId="3" applyFont="1" applyFill="1" applyAlignment="1">
      <alignment wrapText="1"/>
    </xf>
    <xf numFmtId="9" fontId="4" fillId="4" borderId="0" xfId="11" applyFont="1" applyFill="1" applyBorder="1"/>
    <xf numFmtId="9" fontId="24" fillId="4" borderId="0" xfId="11" applyFont="1" applyFill="1" applyBorder="1"/>
    <xf numFmtId="0" fontId="18" fillId="4" borderId="0" xfId="3" applyFont="1" applyFill="1" applyAlignment="1">
      <alignment vertical="center"/>
    </xf>
    <xf numFmtId="43" fontId="4" fillId="4" borderId="0" xfId="1" applyFont="1" applyFill="1" applyBorder="1"/>
    <xf numFmtId="0" fontId="18" fillId="4" borderId="0" xfId="3" applyFont="1" applyFill="1" applyAlignment="1">
      <alignment vertical="center" wrapText="1"/>
    </xf>
    <xf numFmtId="9" fontId="21" fillId="4" borderId="0" xfId="11" applyFont="1" applyFill="1" applyBorder="1"/>
    <xf numFmtId="43" fontId="4" fillId="4" borderId="0" xfId="3" applyNumberFormat="1" applyFill="1"/>
    <xf numFmtId="9" fontId="4" fillId="4" borderId="0" xfId="2" applyFont="1" applyFill="1" applyBorder="1"/>
    <xf numFmtId="164" fontId="24" fillId="4" borderId="0" xfId="10" applyFont="1" applyFill="1" applyBorder="1"/>
    <xf numFmtId="10" fontId="24" fillId="4" borderId="0" xfId="11" applyNumberFormat="1" applyFont="1" applyFill="1" applyBorder="1"/>
    <xf numFmtId="0" fontId="18" fillId="4" borderId="0" xfId="3" applyFont="1" applyFill="1" applyAlignment="1">
      <alignment horizontal="center"/>
    </xf>
    <xf numFmtId="164" fontId="18" fillId="4" borderId="0" xfId="10" applyFont="1" applyFill="1" applyBorder="1"/>
    <xf numFmtId="10" fontId="18" fillId="4" borderId="0" xfId="3" applyNumberFormat="1" applyFont="1" applyFill="1"/>
    <xf numFmtId="10" fontId="4" fillId="4" borderId="0" xfId="3" applyNumberFormat="1" applyFill="1"/>
    <xf numFmtId="0" fontId="24" fillId="4" borderId="0" xfId="0" applyFont="1" applyFill="1"/>
    <xf numFmtId="0" fontId="6" fillId="0" borderId="0" xfId="3" applyFont="1" applyAlignment="1">
      <alignment horizontal="center" vertical="center" wrapText="1"/>
    </xf>
    <xf numFmtId="10" fontId="8" fillId="0" borderId="7" xfId="3" applyNumberFormat="1" applyFont="1" applyBorder="1" applyAlignment="1">
      <alignment horizontal="center" vertical="center" wrapText="1"/>
    </xf>
    <xf numFmtId="10" fontId="9" fillId="0" borderId="7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4" fontId="8" fillId="0" borderId="8" xfId="7" applyFont="1" applyFill="1" applyBorder="1" applyAlignment="1">
      <alignment horizontal="center" vertical="center" wrapText="1"/>
    </xf>
    <xf numFmtId="10" fontId="8" fillId="0" borderId="19" xfId="2" applyNumberFormat="1" applyFont="1" applyFill="1" applyBorder="1" applyAlignment="1">
      <alignment horizontal="center" vertical="center" wrapText="1"/>
    </xf>
    <xf numFmtId="10" fontId="9" fillId="0" borderId="19" xfId="3" applyNumberFormat="1" applyFont="1" applyBorder="1" applyAlignment="1">
      <alignment horizontal="center" vertical="center" wrapText="1"/>
    </xf>
    <xf numFmtId="10" fontId="8" fillId="0" borderId="11" xfId="2" applyNumberFormat="1" applyFont="1" applyFill="1" applyBorder="1" applyAlignment="1">
      <alignment horizontal="center" vertical="center" wrapText="1"/>
    </xf>
    <xf numFmtId="44" fontId="8" fillId="0" borderId="6" xfId="7" applyFont="1" applyFill="1" applyBorder="1" applyAlignment="1">
      <alignment horizontal="center" vertical="center" wrapText="1"/>
    </xf>
    <xf numFmtId="44" fontId="9" fillId="0" borderId="6" xfId="7" applyFont="1" applyFill="1" applyBorder="1" applyAlignment="1">
      <alignment horizontal="center" vertical="center" wrapText="1"/>
    </xf>
    <xf numFmtId="44" fontId="8" fillId="0" borderId="19" xfId="7" applyFont="1" applyFill="1" applyBorder="1" applyAlignment="1">
      <alignment horizontal="center" vertical="center" wrapText="1"/>
    </xf>
    <xf numFmtId="10" fontId="9" fillId="7" borderId="7" xfId="3" applyNumberFormat="1" applyFont="1" applyFill="1" applyBorder="1" applyAlignment="1">
      <alignment horizontal="center" vertical="center" wrapText="1"/>
    </xf>
    <xf numFmtId="0" fontId="6" fillId="0" borderId="19" xfId="3" applyFont="1" applyBorder="1" applyAlignment="1">
      <alignment vertical="center" wrapText="1"/>
    </xf>
    <xf numFmtId="0" fontId="6" fillId="0" borderId="0" xfId="3" applyFont="1" applyAlignment="1">
      <alignment horizontal="center" vertical="center"/>
    </xf>
    <xf numFmtId="4" fontId="17" fillId="0" borderId="19" xfId="0" applyNumberFormat="1" applyFont="1" applyBorder="1" applyAlignment="1">
      <alignment horizontal="center" vertical="center"/>
    </xf>
    <xf numFmtId="1" fontId="20" fillId="0" borderId="19" xfId="0" applyNumberFormat="1" applyFont="1" applyBorder="1" applyAlignment="1">
      <alignment horizontal="center" vertical="center"/>
    </xf>
    <xf numFmtId="4" fontId="20" fillId="0" borderId="19" xfId="0" applyNumberFormat="1" applyFont="1" applyBorder="1" applyAlignment="1">
      <alignment horizontal="center" vertical="center" wrapText="1"/>
    </xf>
    <xf numFmtId="2" fontId="17" fillId="0" borderId="19" xfId="0" applyNumberFormat="1" applyFont="1" applyBorder="1" applyAlignment="1">
      <alignment horizontal="center" vertical="center" wrapText="1"/>
    </xf>
    <xf numFmtId="44" fontId="0" fillId="4" borderId="0" xfId="0" applyNumberFormat="1" applyFill="1"/>
    <xf numFmtId="10" fontId="4" fillId="3" borderId="0" xfId="3" applyNumberFormat="1" applyFill="1"/>
    <xf numFmtId="0" fontId="0" fillId="0" borderId="4" xfId="0" applyBorder="1"/>
    <xf numFmtId="4" fontId="16" fillId="0" borderId="0" xfId="1" applyNumberFormat="1" applyFont="1"/>
    <xf numFmtId="44" fontId="0" fillId="0" borderId="0" xfId="0" applyNumberFormat="1"/>
    <xf numFmtId="0" fontId="12" fillId="0" borderId="0" xfId="0" applyFont="1"/>
    <xf numFmtId="0" fontId="17" fillId="0" borderId="20" xfId="0" applyFont="1" applyBorder="1" applyAlignment="1">
      <alignment horizontal="center" vertical="center"/>
    </xf>
    <xf numFmtId="4" fontId="17" fillId="0" borderId="19" xfId="0" applyNumberFormat="1" applyFont="1" applyBorder="1"/>
    <xf numFmtId="4" fontId="17" fillId="6" borderId="19" xfId="0" applyNumberFormat="1" applyFont="1" applyFill="1" applyBorder="1"/>
    <xf numFmtId="4" fontId="19" fillId="7" borderId="21" xfId="0" applyNumberFormat="1" applyFont="1" applyFill="1" applyBorder="1" applyAlignment="1">
      <alignment horizontal="center" vertical="center" wrapText="1"/>
    </xf>
    <xf numFmtId="4" fontId="19" fillId="7" borderId="19" xfId="0" applyNumberFormat="1" applyFont="1" applyFill="1" applyBorder="1" applyAlignment="1">
      <alignment horizontal="center" vertical="center" wrapText="1"/>
    </xf>
    <xf numFmtId="4" fontId="12" fillId="0" borderId="14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4" fontId="17" fillId="0" borderId="19" xfId="0" applyNumberFormat="1" applyFont="1" applyBorder="1" applyAlignment="1">
      <alignment horizontal="center" vertical="center" wrapText="1"/>
    </xf>
    <xf numFmtId="4" fontId="19" fillId="0" borderId="19" xfId="0" applyNumberFormat="1" applyFont="1" applyBorder="1" applyAlignment="1">
      <alignment horizontal="right" vertical="center"/>
    </xf>
    <xf numFmtId="4" fontId="17" fillId="0" borderId="0" xfId="0" applyNumberFormat="1" applyFont="1" applyAlignment="1">
      <alignment horizontal="center" vertical="center"/>
    </xf>
    <xf numFmtId="4" fontId="19" fillId="2" borderId="1" xfId="0" applyNumberFormat="1" applyFont="1" applyFill="1" applyBorder="1" applyAlignment="1">
      <alignment horizontal="center" vertical="center"/>
    </xf>
    <xf numFmtId="9" fontId="8" fillId="0" borderId="0" xfId="2" applyFont="1" applyFill="1" applyBorder="1" applyAlignment="1">
      <alignment vertical="top" wrapText="1"/>
    </xf>
    <xf numFmtId="9" fontId="0" fillId="0" borderId="0" xfId="2" applyFont="1"/>
    <xf numFmtId="0" fontId="12" fillId="0" borderId="13" xfId="0" applyFont="1" applyBorder="1" applyAlignment="1">
      <alignment horizontal="left" vertical="justify"/>
    </xf>
    <xf numFmtId="0" fontId="12" fillId="0" borderId="14" xfId="0" applyFont="1" applyBorder="1" applyAlignment="1">
      <alignment horizontal="left" vertical="justify"/>
    </xf>
    <xf numFmtId="0" fontId="15" fillId="4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7" fillId="6" borderId="1" xfId="0" applyFont="1" applyFill="1" applyBorder="1" applyAlignment="1">
      <alignment horizontal="left" vertical="center"/>
    </xf>
    <xf numFmtId="10" fontId="17" fillId="6" borderId="1" xfId="0" applyNumberFormat="1" applyFont="1" applyFill="1" applyBorder="1" applyAlignment="1" applyProtection="1">
      <alignment horizontal="center" vertical="center"/>
      <protection locked="0"/>
    </xf>
    <xf numFmtId="10" fontId="17" fillId="6" borderId="2" xfId="0" applyNumberFormat="1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0" fontId="22" fillId="0" borderId="1" xfId="0" applyNumberFormat="1" applyFont="1" applyBorder="1" applyAlignment="1">
      <alignment horizontal="center" vertical="center"/>
    </xf>
    <xf numFmtId="4" fontId="17" fillId="0" borderId="19" xfId="0" applyNumberFormat="1" applyFont="1" applyBorder="1" applyAlignment="1">
      <alignment horizontal="center" vertical="center"/>
    </xf>
    <xf numFmtId="0" fontId="4" fillId="4" borderId="20" xfId="3" applyFill="1" applyBorder="1" applyAlignment="1">
      <alignment horizontal="left" vertical="center"/>
    </xf>
    <xf numFmtId="0" fontId="4" fillId="4" borderId="21" xfId="3" applyFill="1" applyBorder="1" applyAlignment="1">
      <alignment horizontal="left" vertical="center"/>
    </xf>
    <xf numFmtId="4" fontId="17" fillId="0" borderId="20" xfId="0" applyNumberFormat="1" applyFont="1" applyBorder="1" applyAlignment="1">
      <alignment horizontal="center" vertical="center"/>
    </xf>
    <xf numFmtId="4" fontId="17" fillId="0" borderId="21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4" fontId="17" fillId="0" borderId="2" xfId="0" applyNumberFormat="1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right" vertical="center"/>
    </xf>
    <xf numFmtId="0" fontId="19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9" fontId="20" fillId="5" borderId="2" xfId="3" applyNumberFormat="1" applyFont="1" applyFill="1" applyBorder="1" applyAlignment="1">
      <alignment horizontal="left" vertical="center" wrapText="1"/>
    </xf>
    <xf numFmtId="49" fontId="20" fillId="5" borderId="3" xfId="3" applyNumberFormat="1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4" fillId="4" borderId="20" xfId="3" applyFill="1" applyBorder="1" applyAlignment="1">
      <alignment horizontal="left" vertical="center" wrapText="1"/>
    </xf>
    <xf numFmtId="0" fontId="4" fillId="4" borderId="21" xfId="3" applyFill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10" fontId="17" fillId="0" borderId="1" xfId="0" applyNumberFormat="1" applyFont="1" applyBorder="1" applyAlignment="1" applyProtection="1">
      <alignment horizontal="center" vertical="center"/>
      <protection locked="0"/>
    </xf>
    <xf numFmtId="10" fontId="17" fillId="0" borderId="2" xfId="0" applyNumberFormat="1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10" fontId="17" fillId="0" borderId="5" xfId="0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left" vertical="center"/>
    </xf>
    <xf numFmtId="0" fontId="18" fillId="4" borderId="20" xfId="3" applyFont="1" applyFill="1" applyBorder="1" applyAlignment="1">
      <alignment horizontal="left" vertical="center"/>
    </xf>
    <xf numFmtId="0" fontId="18" fillId="4" borderId="21" xfId="3" applyFont="1" applyFill="1" applyBorder="1" applyAlignment="1">
      <alignment horizontal="left" vertical="center"/>
    </xf>
    <xf numFmtId="4" fontId="17" fillId="4" borderId="20" xfId="0" applyNumberFormat="1" applyFont="1" applyFill="1" applyBorder="1" applyAlignment="1">
      <alignment horizontal="center" vertical="center"/>
    </xf>
    <xf numFmtId="4" fontId="17" fillId="4" borderId="21" xfId="0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9" xfId="0" applyBorder="1" applyAlignment="1">
      <alignment horizontal="center"/>
    </xf>
    <xf numFmtId="4" fontId="17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4" fontId="17" fillId="0" borderId="1" xfId="0" applyNumberFormat="1" applyFont="1" applyBorder="1" applyAlignment="1">
      <alignment horizontal="right"/>
    </xf>
    <xf numFmtId="0" fontId="19" fillId="7" borderId="18" xfId="0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 wrapText="1"/>
    </xf>
    <xf numFmtId="0" fontId="19" fillId="7" borderId="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4" fontId="19" fillId="7" borderId="18" xfId="0" applyNumberFormat="1" applyFont="1" applyFill="1" applyBorder="1" applyAlignment="1">
      <alignment horizontal="center" vertical="center" wrapText="1"/>
    </xf>
    <xf numFmtId="4" fontId="19" fillId="7" borderId="6" xfId="0" applyNumberFormat="1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left" vertical="center"/>
    </xf>
    <xf numFmtId="4" fontId="19" fillId="7" borderId="20" xfId="0" applyNumberFormat="1" applyFont="1" applyFill="1" applyBorder="1" applyAlignment="1">
      <alignment horizontal="center" vertical="center" wrapText="1"/>
    </xf>
    <xf numFmtId="4" fontId="19" fillId="7" borderId="21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4" fontId="19" fillId="7" borderId="13" xfId="0" applyNumberFormat="1" applyFont="1" applyFill="1" applyBorder="1" applyAlignment="1">
      <alignment horizontal="center" vertical="center"/>
    </xf>
    <xf numFmtId="4" fontId="19" fillId="7" borderId="10" xfId="0" applyNumberFormat="1" applyFont="1" applyFill="1" applyBorder="1" applyAlignment="1">
      <alignment horizontal="center" vertical="center"/>
    </xf>
    <xf numFmtId="4" fontId="19" fillId="7" borderId="17" xfId="0" applyNumberFormat="1" applyFont="1" applyFill="1" applyBorder="1" applyAlignment="1">
      <alignment horizontal="center" vertical="center"/>
    </xf>
    <xf numFmtId="4" fontId="19" fillId="7" borderId="12" xfId="0" applyNumberFormat="1" applyFont="1" applyFill="1" applyBorder="1" applyAlignment="1">
      <alignment horizontal="center" vertical="center"/>
    </xf>
    <xf numFmtId="0" fontId="6" fillId="0" borderId="13" xfId="3" applyFont="1" applyBorder="1" applyAlignment="1">
      <alignment horizontal="left" vertical="justify"/>
    </xf>
    <xf numFmtId="0" fontId="6" fillId="0" borderId="14" xfId="3" applyFont="1" applyBorder="1" applyAlignment="1">
      <alignment horizontal="left" vertical="justify"/>
    </xf>
    <xf numFmtId="0" fontId="6" fillId="0" borderId="10" xfId="3" applyFont="1" applyBorder="1" applyAlignment="1">
      <alignment horizontal="left" vertical="justify"/>
    </xf>
    <xf numFmtId="0" fontId="18" fillId="4" borderId="0" xfId="9" applyFont="1" applyFill="1" applyAlignment="1">
      <alignment horizontal="center" vertical="center"/>
    </xf>
    <xf numFmtId="0" fontId="14" fillId="0" borderId="15" xfId="3" applyFont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5" fillId="0" borderId="7" xfId="3" applyFont="1" applyBorder="1" applyAlignment="1">
      <alignment vertical="center" wrapText="1"/>
    </xf>
    <xf numFmtId="0" fontId="5" fillId="0" borderId="8" xfId="3" applyFont="1" applyBorder="1" applyAlignment="1">
      <alignment vertical="center" wrapText="1"/>
    </xf>
    <xf numFmtId="0" fontId="5" fillId="0" borderId="22" xfId="3" applyFont="1" applyBorder="1" applyAlignment="1">
      <alignment horizontal="center" vertical="center" wrapText="1"/>
    </xf>
    <xf numFmtId="0" fontId="5" fillId="0" borderId="9" xfId="3" applyFont="1" applyBorder="1" applyAlignment="1">
      <alignment vertical="center" wrapText="1"/>
    </xf>
    <xf numFmtId="0" fontId="5" fillId="0" borderId="7" xfId="3" applyFont="1" applyBorder="1" applyAlignment="1">
      <alignment horizontal="center" vertical="center" wrapText="1"/>
    </xf>
    <xf numFmtId="0" fontId="5" fillId="0" borderId="18" xfId="3" applyFont="1" applyBorder="1" applyAlignment="1">
      <alignment vertical="center" wrapText="1"/>
    </xf>
    <xf numFmtId="0" fontId="6" fillId="0" borderId="4" xfId="3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4">
    <cellStyle name="Moeda" xfId="7" builtinId="4"/>
    <cellStyle name="Normal" xfId="0" builtinId="0"/>
    <cellStyle name="Normal 11 2" xfId="9" xr:uid="{00000000-0005-0000-0000-000002000000}"/>
    <cellStyle name="Normal 165" xfId="8" xr:uid="{00000000-0005-0000-0000-000003000000}"/>
    <cellStyle name="Normal 2" xfId="3" xr:uid="{00000000-0005-0000-0000-000004000000}"/>
    <cellStyle name="Normal 2 2" xfId="5" xr:uid="{00000000-0005-0000-0000-000005000000}"/>
    <cellStyle name="Normal 2 2 2" xfId="13" xr:uid="{00000000-0005-0000-0000-000006000000}"/>
    <cellStyle name="Normal 87" xfId="12" xr:uid="{00000000-0005-0000-0000-000007000000}"/>
    <cellStyle name="Porcentagem" xfId="2" builtinId="5"/>
    <cellStyle name="Porcentagem 2" xfId="11" xr:uid="{00000000-0005-0000-0000-000009000000}"/>
    <cellStyle name="Separador de milhares 2" xfId="4" xr:uid="{00000000-0005-0000-0000-00000B000000}"/>
    <cellStyle name="Vírgula" xfId="1" builtinId="3"/>
    <cellStyle name="Vírgula 2 2" xfId="10" xr:uid="{00000000-0005-0000-0000-00000C000000}"/>
    <cellStyle name="Vírgula 3 2" xfId="6" xr:uid="{00000000-0005-0000-0000-00000D000000}"/>
  </cellStyles>
  <dxfs count="2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674977</xdr:colOff>
      <xdr:row>0</xdr:row>
      <xdr:rowOff>244255</xdr:rowOff>
    </xdr:from>
    <xdr:to>
      <xdr:col>10</xdr:col>
      <xdr:colOff>573817</xdr:colOff>
      <xdr:row>3</xdr:row>
      <xdr:rowOff>12671</xdr:rowOff>
    </xdr:to>
    <xdr:pic>
      <xdr:nvPicPr>
        <xdr:cNvPr id="2" name="Imagem 1" descr="cabeçalho_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5702" y="244255"/>
          <a:ext cx="1984815" cy="6447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482111</xdr:colOff>
      <xdr:row>2</xdr:row>
      <xdr:rowOff>363682</xdr:rowOff>
    </xdr:from>
    <xdr:to>
      <xdr:col>10</xdr:col>
      <xdr:colOff>736660</xdr:colOff>
      <xdr:row>6</xdr:row>
      <xdr:rowOff>47829</xdr:rowOff>
    </xdr:to>
    <xdr:pic>
      <xdr:nvPicPr>
        <xdr:cNvPr id="4" name="Imagem 3" descr="cabeçalho_3.png">
          <a:extLst>
            <a:ext uri="{FF2B5EF4-FFF2-40B4-BE49-F238E27FC236}">
              <a16:creationId xmlns:a16="http://schemas.microsoft.com/office/drawing/2014/main" id="{531988B7-733E-4387-9474-C583F548B02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72225" y="1697182"/>
          <a:ext cx="1986367" cy="7145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IO-DOS\Users\reserva\Desktop\PEDRO%20BOLDRINI\Pedro%20Boldrini%20-%20Tamara\051%20-%20O%20-%201614%20-%2072%20-%20001_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051 - O - 1614 - 72 - 001_0"/>
    </sheetNames>
    <definedNames>
      <definedName name="linhaSINAPIxls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14"/>
  <sheetViews>
    <sheetView showGridLines="0" tabSelected="1" topLeftCell="A28" zoomScaleNormal="100" workbookViewId="0">
      <selection activeCell="F76" sqref="F76"/>
    </sheetView>
  </sheetViews>
  <sheetFormatPr defaultRowHeight="15" x14ac:dyDescent="0.25"/>
  <cols>
    <col min="2" max="2" width="7.42578125" customWidth="1"/>
    <col min="3" max="3" width="8.5703125" customWidth="1"/>
    <col min="4" max="4" width="11.42578125" customWidth="1"/>
    <col min="5" max="5" width="10.42578125" style="1" customWidth="1"/>
    <col min="6" max="6" width="85.140625" style="1" customWidth="1"/>
    <col min="7" max="7" width="11.7109375" customWidth="1"/>
    <col min="8" max="8" width="5.5703125" style="3" customWidth="1"/>
    <col min="9" max="9" width="4.28515625" style="3" customWidth="1"/>
    <col min="10" max="11" width="9.7109375" style="2" customWidth="1"/>
    <col min="12" max="12" width="12.5703125" style="2" customWidth="1"/>
    <col min="13" max="13" width="4.42578125" style="4" customWidth="1"/>
    <col min="14" max="14" width="14.28515625" style="2" bestFit="1" customWidth="1"/>
    <col min="15" max="15" width="13.28515625" bestFit="1" customWidth="1"/>
    <col min="17" max="17" width="14.140625" bestFit="1" customWidth="1"/>
    <col min="18" max="18" width="15.85546875" bestFit="1" customWidth="1"/>
  </cols>
  <sheetData>
    <row r="1" spans="2:14" ht="32.25" customHeight="1" x14ac:dyDescent="0.25">
      <c r="B1" s="155" t="s">
        <v>102</v>
      </c>
      <c r="C1" s="156"/>
      <c r="D1" s="156"/>
      <c r="E1" s="156"/>
      <c r="F1" s="156"/>
      <c r="G1" s="10"/>
      <c r="H1" s="10"/>
      <c r="I1" s="10"/>
      <c r="J1" s="10"/>
      <c r="K1" s="146"/>
      <c r="L1" s="11"/>
    </row>
    <row r="2" spans="2:14" ht="15.75" x14ac:dyDescent="0.25">
      <c r="B2" s="18" t="s">
        <v>103</v>
      </c>
      <c r="C2" s="140"/>
      <c r="D2" s="12"/>
      <c r="E2" s="12"/>
      <c r="F2" s="12"/>
      <c r="G2" s="12"/>
      <c r="H2" s="12"/>
      <c r="I2" s="12"/>
      <c r="J2" s="12"/>
      <c r="K2" s="147"/>
      <c r="L2" s="13"/>
    </row>
    <row r="3" spans="2:14" ht="21" x14ac:dyDescent="0.25">
      <c r="B3" s="18"/>
      <c r="C3" s="140"/>
      <c r="D3" s="12"/>
      <c r="E3" s="12"/>
      <c r="F3" s="17" t="s">
        <v>28</v>
      </c>
      <c r="G3" s="12"/>
      <c r="H3" s="12"/>
      <c r="I3" s="12"/>
      <c r="J3" s="12"/>
      <c r="K3" s="147"/>
      <c r="L3" s="13"/>
    </row>
    <row r="4" spans="2:14" ht="15" customHeight="1" x14ac:dyDescent="0.25">
      <c r="B4" s="14"/>
      <c r="C4" s="15"/>
      <c r="D4" s="15"/>
      <c r="E4" s="15"/>
      <c r="F4" s="15"/>
      <c r="G4" s="15"/>
      <c r="H4" s="15"/>
      <c r="I4" s="15"/>
      <c r="J4" s="15"/>
      <c r="K4" s="148"/>
      <c r="L4" s="16"/>
    </row>
    <row r="5" spans="2:14" ht="15.75" x14ac:dyDescent="0.25">
      <c r="B5" s="208"/>
      <c r="C5" s="209"/>
      <c r="D5" s="208"/>
      <c r="E5" s="208"/>
      <c r="F5" s="208"/>
      <c r="G5" s="208"/>
      <c r="H5" s="208"/>
      <c r="I5" s="208"/>
      <c r="J5" s="208"/>
      <c r="K5" s="209"/>
      <c r="L5" s="208"/>
    </row>
    <row r="6" spans="2:14" x14ac:dyDescent="0.25">
      <c r="B6" s="210"/>
      <c r="C6" s="211"/>
      <c r="D6" s="210"/>
      <c r="E6" s="210"/>
      <c r="F6" s="210"/>
      <c r="G6" s="210"/>
      <c r="H6" s="210"/>
      <c r="I6" s="210"/>
      <c r="J6" s="210"/>
      <c r="K6" s="211"/>
      <c r="L6" s="210"/>
    </row>
    <row r="7" spans="2:14" ht="20.25" customHeight="1" x14ac:dyDescent="0.25">
      <c r="B7" s="215" t="s">
        <v>2</v>
      </c>
      <c r="C7" s="217" t="s">
        <v>97</v>
      </c>
      <c r="D7" s="217" t="s">
        <v>98</v>
      </c>
      <c r="E7" s="224" t="s">
        <v>6</v>
      </c>
      <c r="F7" s="225"/>
      <c r="G7" s="215" t="s">
        <v>33</v>
      </c>
      <c r="H7" s="251" t="s">
        <v>44</v>
      </c>
      <c r="I7" s="252"/>
      <c r="J7" s="243" t="s">
        <v>99</v>
      </c>
      <c r="K7" s="244"/>
      <c r="L7" s="222" t="s">
        <v>45</v>
      </c>
    </row>
    <row r="8" spans="2:14" ht="20.25" customHeight="1" x14ac:dyDescent="0.25">
      <c r="B8" s="216"/>
      <c r="C8" s="218"/>
      <c r="D8" s="218"/>
      <c r="E8" s="226"/>
      <c r="F8" s="227"/>
      <c r="G8" s="216"/>
      <c r="H8" s="253"/>
      <c r="I8" s="254"/>
      <c r="J8" s="145" t="s">
        <v>100</v>
      </c>
      <c r="K8" s="144" t="s">
        <v>101</v>
      </c>
      <c r="L8" s="223"/>
    </row>
    <row r="9" spans="2:14" ht="20.100000000000001" customHeight="1" x14ac:dyDescent="0.25">
      <c r="B9" s="24">
        <v>1</v>
      </c>
      <c r="C9" s="25"/>
      <c r="D9" s="24"/>
      <c r="E9" s="213" t="s">
        <v>25</v>
      </c>
      <c r="F9" s="213"/>
      <c r="G9" s="23"/>
      <c r="H9" s="214"/>
      <c r="I9" s="214"/>
      <c r="J9" s="26"/>
      <c r="K9" s="142"/>
      <c r="L9" s="26"/>
    </row>
    <row r="10" spans="2:14" ht="19.899999999999999" customHeight="1" x14ac:dyDescent="0.25">
      <c r="B10" s="23" t="s">
        <v>24</v>
      </c>
      <c r="C10" s="23" t="s">
        <v>36</v>
      </c>
      <c r="D10" s="27" t="s">
        <v>35</v>
      </c>
      <c r="E10" s="203" t="s">
        <v>68</v>
      </c>
      <c r="F10" s="203"/>
      <c r="G10" s="23" t="s">
        <v>31</v>
      </c>
      <c r="H10" s="212">
        <v>6</v>
      </c>
      <c r="I10" s="212"/>
      <c r="J10" s="28">
        <v>903.22</v>
      </c>
      <c r="K10" s="131">
        <f>J10*L55+J10</f>
        <v>1129.0250000000001</v>
      </c>
      <c r="L10" s="29">
        <f>ROUND(H10*K10,2)</f>
        <v>6774.15</v>
      </c>
      <c r="N10" s="2">
        <v>4968.6400000000003</v>
      </c>
    </row>
    <row r="11" spans="2:14" ht="19.899999999999999" customHeight="1" x14ac:dyDescent="0.25">
      <c r="B11" s="23" t="s">
        <v>64</v>
      </c>
      <c r="C11" s="23" t="s">
        <v>36</v>
      </c>
      <c r="D11" s="132" t="s">
        <v>66</v>
      </c>
      <c r="E11" s="247" t="s">
        <v>67</v>
      </c>
      <c r="F11" s="248"/>
      <c r="G11" s="62" t="s">
        <v>69</v>
      </c>
      <c r="H11" s="174">
        <v>236</v>
      </c>
      <c r="I11" s="175"/>
      <c r="J11" s="67">
        <v>86.74</v>
      </c>
      <c r="K11" s="131">
        <f>J11*L55+J11</f>
        <v>108.425</v>
      </c>
      <c r="L11" s="29">
        <f t="shared" ref="L11:L12" si="0">ROUND(H11*K11,2)</f>
        <v>25588.3</v>
      </c>
    </row>
    <row r="12" spans="2:14" ht="19.899999999999999" customHeight="1" x14ac:dyDescent="0.25">
      <c r="B12" s="23" t="s">
        <v>65</v>
      </c>
      <c r="C12" s="23" t="s">
        <v>36</v>
      </c>
      <c r="D12" s="132" t="s">
        <v>70</v>
      </c>
      <c r="E12" s="247" t="s">
        <v>71</v>
      </c>
      <c r="F12" s="248"/>
      <c r="G12" s="62" t="s">
        <v>69</v>
      </c>
      <c r="H12" s="174">
        <v>308</v>
      </c>
      <c r="I12" s="175"/>
      <c r="J12" s="67">
        <v>3.53</v>
      </c>
      <c r="K12" s="131">
        <f>J12*L55+J12</f>
        <v>4.4124999999999996</v>
      </c>
      <c r="L12" s="29">
        <f t="shared" si="0"/>
        <v>1359.05</v>
      </c>
    </row>
    <row r="13" spans="2:14" ht="19.899999999999999" customHeight="1" x14ac:dyDescent="0.25">
      <c r="B13" s="23"/>
      <c r="C13" s="32"/>
      <c r="D13" s="27"/>
      <c r="E13" s="176" t="s">
        <v>34</v>
      </c>
      <c r="F13" s="177"/>
      <c r="G13" s="33"/>
      <c r="H13" s="178"/>
      <c r="I13" s="179"/>
      <c r="J13" s="28"/>
      <c r="K13" s="131"/>
      <c r="L13" s="34">
        <f>SUM(L10:L12)</f>
        <v>33721.5</v>
      </c>
    </row>
    <row r="14" spans="2:14" ht="19.899999999999999" customHeight="1" x14ac:dyDescent="0.25">
      <c r="B14" s="23"/>
      <c r="C14" s="23"/>
      <c r="D14" s="27"/>
      <c r="E14" s="245"/>
      <c r="F14" s="246"/>
      <c r="G14" s="23"/>
      <c r="H14" s="212"/>
      <c r="I14" s="212"/>
      <c r="J14" s="29"/>
      <c r="K14" s="131"/>
      <c r="L14" s="29"/>
      <c r="M14" s="4">
        <v>102130.98</v>
      </c>
    </row>
    <row r="15" spans="2:14" ht="19.899999999999999" customHeight="1" x14ac:dyDescent="0.25">
      <c r="B15" s="69">
        <v>2</v>
      </c>
      <c r="C15" s="62"/>
      <c r="D15" s="132"/>
      <c r="E15" s="249" t="s">
        <v>104</v>
      </c>
      <c r="F15" s="250"/>
      <c r="G15" s="133"/>
      <c r="H15" s="174"/>
      <c r="I15" s="175"/>
      <c r="J15" s="131"/>
      <c r="K15" s="131"/>
      <c r="L15" s="131"/>
    </row>
    <row r="16" spans="2:14" ht="19.899999999999999" customHeight="1" x14ac:dyDescent="0.25">
      <c r="B16" s="23" t="s">
        <v>26</v>
      </c>
      <c r="C16" s="23" t="s">
        <v>36</v>
      </c>
      <c r="D16" s="27" t="s">
        <v>47</v>
      </c>
      <c r="E16" s="196" t="s">
        <v>77</v>
      </c>
      <c r="F16" s="197"/>
      <c r="G16" s="23" t="s">
        <v>33</v>
      </c>
      <c r="H16" s="212">
        <v>14</v>
      </c>
      <c r="I16" s="212"/>
      <c r="J16" s="29">
        <v>1700.53</v>
      </c>
      <c r="K16" s="131">
        <f>J16*L55+J16</f>
        <v>2125.6624999999999</v>
      </c>
      <c r="L16" s="29">
        <f t="shared" ref="L16:L17" si="1">ROUND(H16*K16,2)</f>
        <v>29759.279999999999</v>
      </c>
      <c r="M16" s="4">
        <v>102130.98</v>
      </c>
    </row>
    <row r="17" spans="2:17" ht="19.899999999999999" customHeight="1" x14ac:dyDescent="0.25">
      <c r="B17" s="23" t="s">
        <v>27</v>
      </c>
      <c r="C17" s="23" t="s">
        <v>36</v>
      </c>
      <c r="D17" s="27" t="s">
        <v>48</v>
      </c>
      <c r="E17" s="196" t="s">
        <v>78</v>
      </c>
      <c r="F17" s="197"/>
      <c r="G17" s="23" t="s">
        <v>33</v>
      </c>
      <c r="H17" s="212">
        <v>19</v>
      </c>
      <c r="I17" s="212"/>
      <c r="J17" s="29">
        <v>1870.01</v>
      </c>
      <c r="K17" s="131">
        <f>J17*L55+J17</f>
        <v>2337.5124999999998</v>
      </c>
      <c r="L17" s="29">
        <f t="shared" si="1"/>
        <v>44412.74</v>
      </c>
      <c r="O17" s="139" t="e">
        <f>22421.7*#REF!+L13</f>
        <v>#REF!</v>
      </c>
    </row>
    <row r="18" spans="2:17" ht="19.899999999999999" customHeight="1" x14ac:dyDescent="0.25">
      <c r="B18" s="23"/>
      <c r="C18" s="23"/>
      <c r="D18" s="23"/>
      <c r="E18" s="176" t="s">
        <v>96</v>
      </c>
      <c r="F18" s="177"/>
      <c r="G18" s="23"/>
      <c r="H18" s="30"/>
      <c r="I18" s="31"/>
      <c r="J18" s="28"/>
      <c r="K18" s="131"/>
      <c r="L18" s="34">
        <f>SUM(L16:L17)</f>
        <v>74172.01999999999</v>
      </c>
      <c r="N18" s="2" t="e">
        <f>L18*#REF!+L18</f>
        <v>#REF!</v>
      </c>
    </row>
    <row r="19" spans="2:17" ht="19.899999999999999" customHeight="1" x14ac:dyDescent="0.25">
      <c r="B19" s="23"/>
      <c r="C19" s="23"/>
      <c r="D19" s="23"/>
      <c r="E19" s="35"/>
      <c r="F19" s="36"/>
      <c r="G19" s="23"/>
      <c r="H19" s="30"/>
      <c r="I19" s="31"/>
      <c r="J19" s="28"/>
      <c r="K19" s="131"/>
      <c r="L19" s="34"/>
    </row>
    <row r="20" spans="2:17" ht="19.899999999999999" customHeight="1" x14ac:dyDescent="0.25">
      <c r="B20" s="24">
        <v>3</v>
      </c>
      <c r="C20" s="23"/>
      <c r="D20" s="23"/>
      <c r="E20" s="204" t="s">
        <v>53</v>
      </c>
      <c r="F20" s="205"/>
      <c r="G20" s="23"/>
      <c r="H20" s="178"/>
      <c r="I20" s="179"/>
      <c r="J20" s="28"/>
      <c r="K20" s="131"/>
      <c r="L20" s="29"/>
    </row>
    <row r="21" spans="2:17" ht="19.899999999999999" customHeight="1" x14ac:dyDescent="0.25">
      <c r="B21" s="62" t="s">
        <v>54</v>
      </c>
      <c r="C21" s="23" t="s">
        <v>36</v>
      </c>
      <c r="D21" s="62" t="s">
        <v>82</v>
      </c>
      <c r="E21" s="172" t="s">
        <v>81</v>
      </c>
      <c r="F21" s="173"/>
      <c r="G21" s="62" t="s">
        <v>32</v>
      </c>
      <c r="H21" s="206">
        <v>1260</v>
      </c>
      <c r="I21" s="207"/>
      <c r="J21" s="67">
        <v>15.31</v>
      </c>
      <c r="K21" s="131">
        <f>J21*L55+J21</f>
        <v>19.137499999999999</v>
      </c>
      <c r="L21" s="29">
        <f t="shared" ref="L21" si="2">ROUND(H21*K21,2)</f>
        <v>24113.25</v>
      </c>
      <c r="Q21" s="2">
        <f>H21+H22+H23+H24</f>
        <v>3226.04</v>
      </c>
    </row>
    <row r="22" spans="2:17" ht="20.100000000000001" customHeight="1" x14ac:dyDescent="0.25">
      <c r="B22" s="62" t="s">
        <v>55</v>
      </c>
      <c r="C22" s="23" t="s">
        <v>36</v>
      </c>
      <c r="D22" s="62" t="s">
        <v>84</v>
      </c>
      <c r="E22" s="192" t="s">
        <v>83</v>
      </c>
      <c r="F22" s="193"/>
      <c r="G22" s="62" t="s">
        <v>32</v>
      </c>
      <c r="H22" s="206">
        <v>1450</v>
      </c>
      <c r="I22" s="207"/>
      <c r="J22" s="67">
        <v>2.16</v>
      </c>
      <c r="K22" s="131">
        <f>J22*L55+J22</f>
        <v>2.7</v>
      </c>
      <c r="L22" s="29">
        <f>H22*K22</f>
        <v>3915.0000000000005</v>
      </c>
      <c r="N22" s="2">
        <v>19.670000000000002</v>
      </c>
      <c r="Q22" s="2">
        <f>L21+L22+L23+L24</f>
        <v>56198.463749999995</v>
      </c>
    </row>
    <row r="23" spans="2:17" ht="20.100000000000001" customHeight="1" x14ac:dyDescent="0.25">
      <c r="B23" s="62" t="s">
        <v>56</v>
      </c>
      <c r="C23" s="23" t="s">
        <v>36</v>
      </c>
      <c r="D23" s="62" t="s">
        <v>86</v>
      </c>
      <c r="E23" s="192" t="s">
        <v>85</v>
      </c>
      <c r="F23" s="193"/>
      <c r="G23" s="62" t="s">
        <v>32</v>
      </c>
      <c r="H23" s="206">
        <v>209.66</v>
      </c>
      <c r="I23" s="207"/>
      <c r="J23" s="67">
        <v>9.8000000000000007</v>
      </c>
      <c r="K23" s="131">
        <f>J23*L55+J23</f>
        <v>12.25</v>
      </c>
      <c r="L23" s="29">
        <f>H23*K23</f>
        <v>2568.335</v>
      </c>
      <c r="Q23" s="2">
        <f>H25+H26+H27+H28</f>
        <v>1027</v>
      </c>
    </row>
    <row r="24" spans="2:17" ht="20.100000000000001" customHeight="1" x14ac:dyDescent="0.25">
      <c r="B24" s="62" t="s">
        <v>57</v>
      </c>
      <c r="C24" s="23" t="s">
        <v>36</v>
      </c>
      <c r="D24" s="62" t="s">
        <v>88</v>
      </c>
      <c r="E24" s="192" t="s">
        <v>87</v>
      </c>
      <c r="F24" s="193"/>
      <c r="G24" s="62" t="s">
        <v>32</v>
      </c>
      <c r="H24" s="206">
        <v>306.38</v>
      </c>
      <c r="I24" s="207"/>
      <c r="J24" s="67">
        <v>66.849999999999994</v>
      </c>
      <c r="K24" s="131">
        <f>J24*L55+J24</f>
        <v>83.5625</v>
      </c>
      <c r="L24" s="29">
        <f>H24*K24</f>
        <v>25601.87875</v>
      </c>
      <c r="Q24" s="2">
        <f>L25+L26+L27+L28</f>
        <v>67608.899999999994</v>
      </c>
    </row>
    <row r="25" spans="2:17" ht="20.100000000000001" customHeight="1" x14ac:dyDescent="0.25">
      <c r="B25" s="62" t="s">
        <v>58</v>
      </c>
      <c r="C25" s="23" t="s">
        <v>7</v>
      </c>
      <c r="D25" s="272">
        <v>101554</v>
      </c>
      <c r="E25" s="192" t="s">
        <v>79</v>
      </c>
      <c r="F25" s="193"/>
      <c r="G25" s="23" t="s">
        <v>33</v>
      </c>
      <c r="H25" s="206">
        <v>92</v>
      </c>
      <c r="I25" s="207"/>
      <c r="J25" s="67">
        <v>12.28</v>
      </c>
      <c r="K25" s="131">
        <f>J25*L55+J25</f>
        <v>15.35</v>
      </c>
      <c r="L25" s="29">
        <f t="shared" ref="L25" si="3">H25*K25</f>
        <v>1412.2</v>
      </c>
    </row>
    <row r="26" spans="2:17" ht="19.899999999999999" customHeight="1" x14ac:dyDescent="0.25">
      <c r="B26" s="62" t="s">
        <v>59</v>
      </c>
      <c r="C26" s="23" t="s">
        <v>36</v>
      </c>
      <c r="D26" s="62" t="s">
        <v>51</v>
      </c>
      <c r="E26" s="172" t="s">
        <v>72</v>
      </c>
      <c r="F26" s="173"/>
      <c r="G26" s="23" t="s">
        <v>33</v>
      </c>
      <c r="H26" s="174">
        <v>60</v>
      </c>
      <c r="I26" s="175"/>
      <c r="J26" s="67">
        <v>251.47</v>
      </c>
      <c r="K26" s="131">
        <f>J26*L55+J26</f>
        <v>314.33749999999998</v>
      </c>
      <c r="L26" s="29">
        <f>H26*K26</f>
        <v>18860.25</v>
      </c>
    </row>
    <row r="27" spans="2:17" ht="19.899999999999999" customHeight="1" x14ac:dyDescent="0.25">
      <c r="B27" s="62" t="s">
        <v>60</v>
      </c>
      <c r="C27" s="23" t="s">
        <v>36</v>
      </c>
      <c r="D27" s="62" t="s">
        <v>73</v>
      </c>
      <c r="E27" s="172" t="s">
        <v>74</v>
      </c>
      <c r="F27" s="173"/>
      <c r="G27" s="23" t="s">
        <v>33</v>
      </c>
      <c r="H27" s="174">
        <v>224</v>
      </c>
      <c r="I27" s="175"/>
      <c r="J27" s="67">
        <v>31.07</v>
      </c>
      <c r="K27" s="131">
        <f>J27*L55+J27</f>
        <v>38.837499999999999</v>
      </c>
      <c r="L27" s="29">
        <f>H27*K27</f>
        <v>8699.6</v>
      </c>
    </row>
    <row r="28" spans="2:17" ht="19.899999999999999" customHeight="1" x14ac:dyDescent="0.25">
      <c r="B28" s="62" t="s">
        <v>61</v>
      </c>
      <c r="C28" s="23" t="s">
        <v>36</v>
      </c>
      <c r="D28" s="62" t="s">
        <v>52</v>
      </c>
      <c r="E28" s="172" t="s">
        <v>75</v>
      </c>
      <c r="F28" s="173"/>
      <c r="G28" s="23" t="s">
        <v>33</v>
      </c>
      <c r="H28" s="174">
        <v>651</v>
      </c>
      <c r="I28" s="175"/>
      <c r="J28" s="67">
        <v>47.48</v>
      </c>
      <c r="K28" s="131">
        <f>J28*L55+J28</f>
        <v>59.349999999999994</v>
      </c>
      <c r="L28" s="29">
        <f>H28*K28</f>
        <v>38636.85</v>
      </c>
    </row>
    <row r="29" spans="2:17" ht="19.899999999999999" customHeight="1" x14ac:dyDescent="0.25">
      <c r="B29" s="62"/>
      <c r="C29" s="23"/>
      <c r="D29" s="23"/>
      <c r="E29" s="176" t="s">
        <v>92</v>
      </c>
      <c r="F29" s="177"/>
      <c r="G29" s="23"/>
      <c r="H29" s="178"/>
      <c r="I29" s="179"/>
      <c r="J29" s="28"/>
      <c r="K29" s="131"/>
      <c r="L29" s="34">
        <f>SUM(L21:L28)</f>
        <v>123807.36374999999</v>
      </c>
      <c r="N29" s="2" t="e">
        <f>L29*#REF!+L29</f>
        <v>#REF!</v>
      </c>
    </row>
    <row r="30" spans="2:17" ht="19.899999999999999" customHeight="1" x14ac:dyDescent="0.25">
      <c r="B30" s="23"/>
      <c r="C30" s="62"/>
      <c r="D30" s="62"/>
      <c r="E30" s="63"/>
      <c r="F30" s="64"/>
      <c r="G30" s="62"/>
      <c r="H30" s="65"/>
      <c r="I30" s="66"/>
      <c r="J30" s="67"/>
      <c r="K30" s="131"/>
      <c r="L30" s="68"/>
    </row>
    <row r="31" spans="2:17" ht="19.899999999999999" customHeight="1" x14ac:dyDescent="0.25">
      <c r="B31" s="69">
        <v>4</v>
      </c>
      <c r="C31" s="62"/>
      <c r="D31" s="62"/>
      <c r="E31" s="194" t="s">
        <v>49</v>
      </c>
      <c r="F31" s="195"/>
      <c r="G31" s="62"/>
      <c r="H31" s="171"/>
      <c r="I31" s="171"/>
      <c r="J31" s="67"/>
      <c r="K31" s="131"/>
      <c r="L31" s="29"/>
    </row>
    <row r="32" spans="2:17" ht="30" customHeight="1" x14ac:dyDescent="0.25">
      <c r="B32" s="62" t="s">
        <v>94</v>
      </c>
      <c r="C32" s="23" t="s">
        <v>36</v>
      </c>
      <c r="D32" s="62" t="s">
        <v>90</v>
      </c>
      <c r="E32" s="196" t="s">
        <v>89</v>
      </c>
      <c r="F32" s="197"/>
      <c r="G32" s="23" t="s">
        <v>33</v>
      </c>
      <c r="H32" s="171">
        <v>308</v>
      </c>
      <c r="I32" s="171"/>
      <c r="J32" s="131">
        <v>1358.55</v>
      </c>
      <c r="K32" s="131">
        <f>J32*L55+J32</f>
        <v>1698.1875</v>
      </c>
      <c r="L32" s="29">
        <f>H32*K32</f>
        <v>523041.75</v>
      </c>
      <c r="N32" s="2">
        <v>400052.83</v>
      </c>
      <c r="O32">
        <v>60</v>
      </c>
      <c r="Q32" s="2">
        <f>N32/O32</f>
        <v>6667.5471666666672</v>
      </c>
    </row>
    <row r="33" spans="2:17" ht="19.899999999999999" customHeight="1" x14ac:dyDescent="0.25">
      <c r="B33" s="62" t="s">
        <v>95</v>
      </c>
      <c r="C33" s="23" t="s">
        <v>36</v>
      </c>
      <c r="D33" s="70" t="s">
        <v>50</v>
      </c>
      <c r="E33" s="192" t="s">
        <v>76</v>
      </c>
      <c r="F33" s="193"/>
      <c r="G33" s="23" t="s">
        <v>33</v>
      </c>
      <c r="H33" s="171">
        <v>308</v>
      </c>
      <c r="I33" s="171"/>
      <c r="J33" s="134">
        <v>89.56</v>
      </c>
      <c r="K33" s="149">
        <f>J33*L55+J33</f>
        <v>111.95</v>
      </c>
      <c r="L33" s="29">
        <f>H33*K33</f>
        <v>34480.6</v>
      </c>
      <c r="Q33" s="2" t="e">
        <f>#REF!*#REF!+#REF!</f>
        <v>#REF!</v>
      </c>
    </row>
    <row r="34" spans="2:17" ht="19.899999999999999" customHeight="1" x14ac:dyDescent="0.25">
      <c r="B34" s="62"/>
      <c r="C34" s="62"/>
      <c r="D34" s="62"/>
      <c r="E34" s="176" t="s">
        <v>93</v>
      </c>
      <c r="F34" s="177"/>
      <c r="G34" s="62"/>
      <c r="H34" s="171"/>
      <c r="I34" s="171"/>
      <c r="J34" s="67"/>
      <c r="K34" s="131"/>
      <c r="L34" s="34">
        <f>SUM(L32:L33)</f>
        <v>557522.35</v>
      </c>
      <c r="N34" s="2" t="e">
        <f>L34*#REF!+L34</f>
        <v>#REF!</v>
      </c>
    </row>
    <row r="35" spans="2:17" ht="19.899999999999999" customHeight="1" x14ac:dyDescent="0.25">
      <c r="B35" s="23"/>
      <c r="C35" s="141"/>
      <c r="D35" s="37"/>
      <c r="E35" s="184" t="s">
        <v>0</v>
      </c>
      <c r="F35" s="184"/>
      <c r="G35" s="24"/>
      <c r="H35" s="182"/>
      <c r="I35" s="182"/>
      <c r="J35" s="38" t="s">
        <v>30</v>
      </c>
      <c r="K35" s="150"/>
      <c r="L35" s="152">
        <f>L13+L18+L29+L34</f>
        <v>789223.2337499999</v>
      </c>
      <c r="N35" s="138">
        <f>SUM(L10:L34)/2</f>
        <v>789223.2337499999</v>
      </c>
      <c r="O35" s="22" t="s">
        <v>29</v>
      </c>
      <c r="Q35" s="2">
        <f>SUM(L10:L34)/2</f>
        <v>789223.2337499999</v>
      </c>
    </row>
    <row r="36" spans="2:17" x14ac:dyDescent="0.25">
      <c r="B36" s="40"/>
      <c r="C36" s="40"/>
      <c r="D36" s="40"/>
      <c r="E36" s="41"/>
      <c r="F36" s="41"/>
      <c r="G36" s="42"/>
      <c r="H36" s="40"/>
      <c r="I36" s="40"/>
      <c r="J36" s="40"/>
      <c r="K36" s="151"/>
      <c r="L36" s="43"/>
      <c r="O36" s="2" t="e">
        <f>#REF!-500000</f>
        <v>#REF!</v>
      </c>
    </row>
    <row r="37" spans="2:17" x14ac:dyDescent="0.25">
      <c r="B37" s="40"/>
      <c r="C37" s="40"/>
      <c r="D37" s="40"/>
      <c r="E37" s="41"/>
      <c r="F37" s="41"/>
      <c r="G37" s="42"/>
      <c r="H37" s="40"/>
      <c r="I37" s="40"/>
      <c r="J37" s="40"/>
      <c r="K37" s="151"/>
      <c r="L37" s="43"/>
    </row>
    <row r="38" spans="2:17" x14ac:dyDescent="0.25">
      <c r="B38" s="44"/>
      <c r="C38" s="44"/>
      <c r="D38" s="44"/>
      <c r="E38" s="159"/>
      <c r="F38" s="159"/>
      <c r="G38" s="44"/>
      <c r="H38" s="45"/>
      <c r="I38" s="45"/>
      <c r="J38" s="46"/>
      <c r="K38" s="46"/>
      <c r="L38" s="46"/>
    </row>
    <row r="39" spans="2:17" x14ac:dyDescent="0.25">
      <c r="B39" s="44"/>
      <c r="C39" s="44"/>
      <c r="D39" s="44"/>
      <c r="E39" s="190" t="s">
        <v>6</v>
      </c>
      <c r="F39" s="191"/>
      <c r="G39" s="47" t="s">
        <v>9</v>
      </c>
      <c r="H39" s="48"/>
      <c r="I39" s="45"/>
      <c r="J39" s="46"/>
      <c r="K39" s="46"/>
      <c r="L39" s="46"/>
    </row>
    <row r="40" spans="2:17" x14ac:dyDescent="0.25">
      <c r="B40" s="44"/>
      <c r="C40" s="44"/>
      <c r="D40" s="44"/>
      <c r="E40" s="188" t="s">
        <v>105</v>
      </c>
      <c r="F40" s="189"/>
      <c r="G40" s="49">
        <v>45047</v>
      </c>
      <c r="H40" s="48"/>
      <c r="I40" s="45"/>
      <c r="J40" s="46"/>
      <c r="K40" s="46"/>
      <c r="L40" s="46"/>
    </row>
    <row r="41" spans="2:17" x14ac:dyDescent="0.25">
      <c r="B41" s="44"/>
      <c r="C41" s="44"/>
      <c r="D41" s="44"/>
      <c r="E41" s="188" t="s">
        <v>8</v>
      </c>
      <c r="F41" s="189"/>
      <c r="G41" s="49">
        <v>45078</v>
      </c>
      <c r="H41" s="48"/>
      <c r="I41" s="45"/>
      <c r="J41" s="46"/>
      <c r="K41" s="46"/>
      <c r="L41" s="46"/>
    </row>
    <row r="42" spans="2:17" x14ac:dyDescent="0.25">
      <c r="B42" s="44"/>
      <c r="C42" s="44"/>
      <c r="D42" s="44"/>
      <c r="E42" s="50"/>
      <c r="F42" s="50"/>
      <c r="G42" s="51"/>
      <c r="H42" s="48"/>
      <c r="I42" s="45"/>
      <c r="J42" s="46"/>
      <c r="K42" s="46"/>
      <c r="L42" s="46"/>
    </row>
    <row r="43" spans="2:17" x14ac:dyDescent="0.25">
      <c r="B43" s="44"/>
      <c r="C43" s="44"/>
      <c r="D43" s="44"/>
      <c r="E43" s="159"/>
      <c r="F43" s="159"/>
      <c r="G43" s="44"/>
      <c r="H43" s="45"/>
      <c r="I43" s="45"/>
      <c r="J43" s="46"/>
      <c r="K43" s="46"/>
      <c r="L43" s="46"/>
    </row>
    <row r="44" spans="2:17" x14ac:dyDescent="0.25">
      <c r="B44" s="44"/>
      <c r="C44" s="44"/>
      <c r="D44" s="44"/>
      <c r="E44" s="185" t="s">
        <v>10</v>
      </c>
      <c r="F44" s="185"/>
      <c r="G44" s="39"/>
      <c r="H44" s="183"/>
      <c r="I44" s="183"/>
      <c r="J44" s="26"/>
      <c r="K44" s="142"/>
      <c r="L44" s="26"/>
    </row>
    <row r="45" spans="2:17" ht="15.75" customHeight="1" x14ac:dyDescent="0.25">
      <c r="B45" s="44"/>
      <c r="C45" s="44"/>
      <c r="D45" s="44"/>
      <c r="E45" s="180" t="s">
        <v>11</v>
      </c>
      <c r="F45" s="181"/>
      <c r="G45" s="52"/>
      <c r="H45" s="186"/>
      <c r="I45" s="187"/>
      <c r="J45" s="26"/>
      <c r="K45" s="142"/>
      <c r="L45" s="53">
        <v>0.03</v>
      </c>
    </row>
    <row r="46" spans="2:17" x14ac:dyDescent="0.25">
      <c r="B46" s="44"/>
      <c r="C46" s="44"/>
      <c r="D46" s="44"/>
      <c r="E46" s="200" t="s">
        <v>12</v>
      </c>
      <c r="F46" s="201"/>
      <c r="G46" s="54"/>
      <c r="H46" s="199"/>
      <c r="I46" s="202"/>
      <c r="J46" s="26"/>
      <c r="K46" s="142"/>
      <c r="L46" s="53">
        <v>8.0000000000000002E-3</v>
      </c>
    </row>
    <row r="47" spans="2:17" x14ac:dyDescent="0.25">
      <c r="B47" s="44"/>
      <c r="C47" s="44"/>
      <c r="D47" s="44"/>
      <c r="E47" s="200" t="s">
        <v>13</v>
      </c>
      <c r="F47" s="201"/>
      <c r="G47" s="54"/>
      <c r="H47" s="199"/>
      <c r="I47" s="202"/>
      <c r="J47" s="26"/>
      <c r="K47" s="142"/>
      <c r="L47" s="53">
        <v>1.0999999999999999E-2</v>
      </c>
    </row>
    <row r="48" spans="2:17" x14ac:dyDescent="0.25">
      <c r="B48" s="44"/>
      <c r="C48" s="44"/>
      <c r="D48" s="44"/>
      <c r="E48" s="200" t="s">
        <v>14</v>
      </c>
      <c r="F48" s="201"/>
      <c r="G48" s="54"/>
      <c r="H48" s="199"/>
      <c r="I48" s="202"/>
      <c r="J48" s="26"/>
      <c r="K48" s="142"/>
      <c r="L48" s="53">
        <v>9.4000000000000004E-3</v>
      </c>
    </row>
    <row r="49" spans="2:12" x14ac:dyDescent="0.25">
      <c r="B49" s="44"/>
      <c r="C49" s="44"/>
      <c r="D49" s="44"/>
      <c r="E49" s="200" t="s">
        <v>15</v>
      </c>
      <c r="F49" s="201"/>
      <c r="G49" s="54"/>
      <c r="H49" s="199"/>
      <c r="I49" s="202"/>
      <c r="J49" s="26"/>
      <c r="K49" s="142"/>
      <c r="L49" s="53">
        <v>6.9000000000000006E-2</v>
      </c>
    </row>
    <row r="50" spans="2:12" x14ac:dyDescent="0.25">
      <c r="B50" s="44"/>
      <c r="C50" s="44"/>
      <c r="D50" s="44"/>
      <c r="E50" s="200" t="s">
        <v>16</v>
      </c>
      <c r="F50" s="201"/>
      <c r="G50" s="54"/>
      <c r="H50" s="199"/>
      <c r="I50" s="202"/>
      <c r="J50" s="26"/>
      <c r="K50" s="142"/>
      <c r="L50" s="53">
        <v>3.6499999999999998E-2</v>
      </c>
    </row>
    <row r="51" spans="2:12" x14ac:dyDescent="0.25">
      <c r="B51" s="44"/>
      <c r="C51" s="44"/>
      <c r="D51" s="44"/>
      <c r="E51" s="203" t="s">
        <v>17</v>
      </c>
      <c r="F51" s="203"/>
      <c r="G51" s="55"/>
      <c r="H51" s="198"/>
      <c r="I51" s="199"/>
      <c r="J51" s="26"/>
      <c r="K51" s="142"/>
      <c r="L51" s="53">
        <v>0.03</v>
      </c>
    </row>
    <row r="52" spans="2:12" x14ac:dyDescent="0.25">
      <c r="B52" s="44"/>
      <c r="C52" s="44"/>
      <c r="D52" s="44"/>
      <c r="E52" s="165" t="s">
        <v>20</v>
      </c>
      <c r="F52" s="165"/>
      <c r="G52" s="56"/>
      <c r="H52" s="166"/>
      <c r="I52" s="167"/>
      <c r="J52" s="57"/>
      <c r="K52" s="143"/>
      <c r="L52" s="58">
        <v>4.4999999999999998E-2</v>
      </c>
    </row>
    <row r="53" spans="2:12" x14ac:dyDescent="0.25">
      <c r="B53" s="44"/>
      <c r="C53" s="44"/>
      <c r="D53" s="44"/>
      <c r="E53" s="161"/>
      <c r="F53" s="162"/>
      <c r="G53" s="55"/>
      <c r="H53" s="161"/>
      <c r="I53" s="162"/>
      <c r="J53" s="26"/>
      <c r="K53" s="142"/>
      <c r="L53" s="53"/>
    </row>
    <row r="54" spans="2:12" x14ac:dyDescent="0.25">
      <c r="B54" s="44"/>
      <c r="C54" s="44"/>
      <c r="D54" s="44"/>
      <c r="E54" s="168" t="s">
        <v>18</v>
      </c>
      <c r="F54" s="168"/>
      <c r="G54" s="59"/>
      <c r="H54" s="170">
        <v>0.251</v>
      </c>
      <c r="I54" s="170"/>
      <c r="J54" s="26"/>
      <c r="K54" s="142"/>
      <c r="L54" s="53"/>
    </row>
    <row r="55" spans="2:12" x14ac:dyDescent="0.25">
      <c r="B55" s="44"/>
      <c r="C55" s="44"/>
      <c r="D55" s="44"/>
      <c r="E55" s="169" t="s">
        <v>19</v>
      </c>
      <c r="F55" s="163"/>
      <c r="G55" s="60"/>
      <c r="H55" s="163"/>
      <c r="I55" s="164"/>
      <c r="J55" s="26"/>
      <c r="K55" s="142"/>
      <c r="L55" s="61">
        <v>0.25</v>
      </c>
    </row>
    <row r="56" spans="2:12" x14ac:dyDescent="0.25">
      <c r="B56" s="44"/>
      <c r="C56" s="44"/>
      <c r="D56" s="44"/>
      <c r="E56" s="159"/>
      <c r="F56" s="159"/>
      <c r="G56" s="44"/>
      <c r="H56" s="45"/>
      <c r="I56" s="45"/>
      <c r="J56" s="46"/>
      <c r="K56" s="46"/>
      <c r="L56" s="46"/>
    </row>
    <row r="57" spans="2:12" x14ac:dyDescent="0.25">
      <c r="E57" s="160"/>
      <c r="F57" s="160"/>
    </row>
    <row r="58" spans="2:12" x14ac:dyDescent="0.25">
      <c r="E58" s="160"/>
      <c r="F58" s="160"/>
    </row>
    <row r="59" spans="2:12" ht="15" customHeight="1" x14ac:dyDescent="0.25">
      <c r="E59" s="228" t="s">
        <v>21</v>
      </c>
      <c r="F59" s="229"/>
      <c r="G59" s="229"/>
      <c r="H59" s="230"/>
    </row>
    <row r="60" spans="2:12" x14ac:dyDescent="0.25">
      <c r="E60" s="231"/>
      <c r="F60" s="232"/>
      <c r="G60" s="232"/>
      <c r="H60" s="233"/>
    </row>
    <row r="61" spans="2:12" x14ac:dyDescent="0.25">
      <c r="E61" s="231"/>
      <c r="F61" s="232"/>
      <c r="G61" s="232"/>
      <c r="H61" s="233"/>
    </row>
    <row r="62" spans="2:12" x14ac:dyDescent="0.25">
      <c r="E62" s="234"/>
      <c r="F62" s="235"/>
      <c r="G62" s="235"/>
      <c r="H62" s="236"/>
    </row>
    <row r="63" spans="2:12" x14ac:dyDescent="0.25">
      <c r="E63" s="160"/>
      <c r="F63" s="160"/>
    </row>
    <row r="64" spans="2:12" x14ac:dyDescent="0.25">
      <c r="E64" s="237" t="s">
        <v>22</v>
      </c>
      <c r="F64" s="238"/>
      <c r="G64" s="238"/>
      <c r="H64" s="239"/>
    </row>
    <row r="65" spans="5:8" x14ac:dyDescent="0.25">
      <c r="E65" s="240" t="s">
        <v>23</v>
      </c>
      <c r="F65" s="241"/>
      <c r="G65" s="241"/>
      <c r="H65" s="242"/>
    </row>
    <row r="66" spans="5:8" x14ac:dyDescent="0.25">
      <c r="E66" s="219" t="s">
        <v>80</v>
      </c>
      <c r="F66" s="220"/>
      <c r="G66" s="220"/>
      <c r="H66" s="221"/>
    </row>
    <row r="67" spans="5:8" x14ac:dyDescent="0.25">
      <c r="E67" s="9"/>
      <c r="F67" s="9"/>
      <c r="G67" s="9"/>
    </row>
    <row r="68" spans="5:8" x14ac:dyDescent="0.25">
      <c r="E68" s="9"/>
      <c r="F68" s="9"/>
      <c r="G68" s="9"/>
    </row>
    <row r="69" spans="5:8" x14ac:dyDescent="0.25">
      <c r="E69" s="9"/>
      <c r="F69" s="9"/>
      <c r="G69" s="9"/>
    </row>
    <row r="70" spans="5:8" x14ac:dyDescent="0.25">
      <c r="E70" s="9"/>
      <c r="F70" s="9" t="s">
        <v>106</v>
      </c>
      <c r="G70" s="9"/>
    </row>
    <row r="71" spans="5:8" x14ac:dyDescent="0.25">
      <c r="E71" s="9"/>
      <c r="F71" s="9"/>
      <c r="G71" s="9"/>
    </row>
    <row r="72" spans="5:8" x14ac:dyDescent="0.25">
      <c r="E72" s="9"/>
      <c r="F72" s="9"/>
      <c r="G72" s="9"/>
    </row>
    <row r="73" spans="5:8" x14ac:dyDescent="0.25">
      <c r="E73" s="9"/>
      <c r="F73" s="9"/>
      <c r="G73" s="9"/>
    </row>
    <row r="74" spans="5:8" x14ac:dyDescent="0.25">
      <c r="E74" s="9"/>
      <c r="F74" s="9"/>
      <c r="G74" s="9"/>
    </row>
    <row r="75" spans="5:8" x14ac:dyDescent="0.25">
      <c r="E75" s="9"/>
      <c r="F75" s="19" t="s">
        <v>62</v>
      </c>
      <c r="G75" s="19"/>
    </row>
    <row r="76" spans="5:8" x14ac:dyDescent="0.25">
      <c r="E76" s="9"/>
      <c r="F76" s="9" t="s">
        <v>63</v>
      </c>
      <c r="G76" s="9"/>
    </row>
    <row r="77" spans="5:8" x14ac:dyDescent="0.25">
      <c r="E77" s="9"/>
      <c r="F77" s="9" t="s">
        <v>91</v>
      </c>
      <c r="G77" s="9"/>
    </row>
    <row r="78" spans="5:8" x14ac:dyDescent="0.25">
      <c r="E78" s="9"/>
      <c r="F78" s="9"/>
      <c r="G78" s="9"/>
    </row>
    <row r="79" spans="5:8" x14ac:dyDescent="0.25">
      <c r="E79" s="9"/>
      <c r="F79" s="9"/>
      <c r="G79" s="9"/>
    </row>
    <row r="80" spans="5:8" x14ac:dyDescent="0.25">
      <c r="E80" s="9"/>
      <c r="F80" s="9"/>
      <c r="G80" s="9"/>
    </row>
    <row r="81" spans="5:8" x14ac:dyDescent="0.25">
      <c r="E81" s="9"/>
      <c r="F81" s="9"/>
      <c r="G81" s="9"/>
    </row>
    <row r="82" spans="5:8" x14ac:dyDescent="0.25">
      <c r="E82" s="9"/>
      <c r="F82" s="9"/>
      <c r="G82" s="9"/>
    </row>
    <row r="83" spans="5:8" x14ac:dyDescent="0.25">
      <c r="E83" s="9"/>
      <c r="F83" s="9"/>
      <c r="G83" s="9"/>
    </row>
    <row r="84" spans="5:8" x14ac:dyDescent="0.25">
      <c r="E84" s="9"/>
      <c r="F84" s="9"/>
      <c r="G84" s="9"/>
    </row>
    <row r="85" spans="5:8" x14ac:dyDescent="0.25">
      <c r="E85" s="9"/>
      <c r="F85"/>
      <c r="G85" s="9"/>
    </row>
    <row r="87" spans="5:8" x14ac:dyDescent="0.25">
      <c r="F87" s="157"/>
      <c r="G87" s="157"/>
      <c r="H87" s="157"/>
    </row>
    <row r="88" spans="5:8" x14ac:dyDescent="0.25">
      <c r="F88" s="157"/>
      <c r="G88" s="157"/>
      <c r="H88" s="157"/>
    </row>
    <row r="89" spans="5:8" x14ac:dyDescent="0.25">
      <c r="F89" s="157"/>
      <c r="G89" s="157"/>
      <c r="H89" s="157"/>
    </row>
    <row r="90" spans="5:8" x14ac:dyDescent="0.25">
      <c r="F90" s="157"/>
      <c r="G90" s="157"/>
      <c r="H90" s="157"/>
    </row>
    <row r="91" spans="5:8" x14ac:dyDescent="0.25">
      <c r="F91" s="157"/>
      <c r="G91" s="157"/>
      <c r="H91" s="157"/>
    </row>
    <row r="92" spans="5:8" x14ac:dyDescent="0.25">
      <c r="F92" s="157"/>
      <c r="G92" s="157"/>
      <c r="H92" s="157"/>
    </row>
    <row r="93" spans="5:8" x14ac:dyDescent="0.25">
      <c r="F93" s="158"/>
      <c r="G93" s="158"/>
      <c r="H93" s="158"/>
    </row>
    <row r="108" spans="6:8" x14ac:dyDescent="0.25">
      <c r="F108" s="157"/>
      <c r="G108" s="157"/>
      <c r="H108" s="157"/>
    </row>
    <row r="109" spans="6:8" x14ac:dyDescent="0.25">
      <c r="F109" s="157"/>
      <c r="G109" s="157"/>
      <c r="H109" s="157"/>
    </row>
    <row r="110" spans="6:8" x14ac:dyDescent="0.25">
      <c r="F110" s="157"/>
      <c r="G110" s="157"/>
      <c r="H110" s="157"/>
    </row>
    <row r="111" spans="6:8" x14ac:dyDescent="0.25">
      <c r="F111" s="157"/>
      <c r="G111" s="157"/>
      <c r="H111" s="157"/>
    </row>
    <row r="112" spans="6:8" x14ac:dyDescent="0.25">
      <c r="F112" s="157"/>
      <c r="G112" s="157"/>
      <c r="H112" s="157"/>
    </row>
    <row r="113" spans="6:8" x14ac:dyDescent="0.25">
      <c r="F113" s="157"/>
      <c r="G113" s="157"/>
      <c r="H113" s="157"/>
    </row>
    <row r="114" spans="6:8" x14ac:dyDescent="0.25">
      <c r="F114" s="158"/>
      <c r="G114" s="158"/>
      <c r="H114" s="158"/>
    </row>
  </sheetData>
  <mergeCells count="99">
    <mergeCell ref="E15:F15"/>
    <mergeCell ref="E18:F18"/>
    <mergeCell ref="D7:D8"/>
    <mergeCell ref="G7:G8"/>
    <mergeCell ref="H7:I8"/>
    <mergeCell ref="E66:H66"/>
    <mergeCell ref="L7:L8"/>
    <mergeCell ref="E7:F8"/>
    <mergeCell ref="E59:H62"/>
    <mergeCell ref="E64:H64"/>
    <mergeCell ref="E65:H65"/>
    <mergeCell ref="J7:K7"/>
    <mergeCell ref="E14:F14"/>
    <mergeCell ref="E23:F23"/>
    <mergeCell ref="E11:F11"/>
    <mergeCell ref="H11:I11"/>
    <mergeCell ref="E12:F12"/>
    <mergeCell ref="H12:I12"/>
    <mergeCell ref="H31:I31"/>
    <mergeCell ref="H25:I25"/>
    <mergeCell ref="E21:F21"/>
    <mergeCell ref="B5:L5"/>
    <mergeCell ref="B6:L6"/>
    <mergeCell ref="E17:F17"/>
    <mergeCell ref="H17:I17"/>
    <mergeCell ref="E16:F16"/>
    <mergeCell ref="H14:I14"/>
    <mergeCell ref="E13:F13"/>
    <mergeCell ref="H13:I13"/>
    <mergeCell ref="E9:F9"/>
    <mergeCell ref="H9:I9"/>
    <mergeCell ref="E10:F10"/>
    <mergeCell ref="H15:I15"/>
    <mergeCell ref="H10:I10"/>
    <mergeCell ref="B7:B8"/>
    <mergeCell ref="C7:C8"/>
    <mergeCell ref="H16:I16"/>
    <mergeCell ref="E25:F25"/>
    <mergeCell ref="H20:I20"/>
    <mergeCell ref="E20:F20"/>
    <mergeCell ref="E24:F24"/>
    <mergeCell ref="H24:I24"/>
    <mergeCell ref="H21:I21"/>
    <mergeCell ref="H22:I22"/>
    <mergeCell ref="H23:I23"/>
    <mergeCell ref="E22:F22"/>
    <mergeCell ref="E31:F31"/>
    <mergeCell ref="E27:F27"/>
    <mergeCell ref="E32:F32"/>
    <mergeCell ref="H51:I51"/>
    <mergeCell ref="E46:F46"/>
    <mergeCell ref="E47:F47"/>
    <mergeCell ref="E48:F48"/>
    <mergeCell ref="E49:F49"/>
    <mergeCell ref="E50:F50"/>
    <mergeCell ref="H46:I46"/>
    <mergeCell ref="H47:I47"/>
    <mergeCell ref="H48:I48"/>
    <mergeCell ref="H49:I49"/>
    <mergeCell ref="H50:I50"/>
    <mergeCell ref="E51:F51"/>
    <mergeCell ref="H27:I27"/>
    <mergeCell ref="E45:F45"/>
    <mergeCell ref="E34:F34"/>
    <mergeCell ref="H33:I33"/>
    <mergeCell ref="H34:I34"/>
    <mergeCell ref="H35:I35"/>
    <mergeCell ref="H44:I44"/>
    <mergeCell ref="E35:F35"/>
    <mergeCell ref="E44:F44"/>
    <mergeCell ref="H45:I45"/>
    <mergeCell ref="E41:F41"/>
    <mergeCell ref="E43:F43"/>
    <mergeCell ref="E38:F38"/>
    <mergeCell ref="E39:F39"/>
    <mergeCell ref="E40:F40"/>
    <mergeCell ref="E33:F33"/>
    <mergeCell ref="E26:F26"/>
    <mergeCell ref="H26:I26"/>
    <mergeCell ref="H28:I28"/>
    <mergeCell ref="E28:F28"/>
    <mergeCell ref="E29:F29"/>
    <mergeCell ref="H29:I29"/>
    <mergeCell ref="B1:F1"/>
    <mergeCell ref="F108:H114"/>
    <mergeCell ref="F87:H93"/>
    <mergeCell ref="E56:F56"/>
    <mergeCell ref="E57:F57"/>
    <mergeCell ref="E58:F58"/>
    <mergeCell ref="E53:F53"/>
    <mergeCell ref="E63:F63"/>
    <mergeCell ref="H53:I53"/>
    <mergeCell ref="H55:I55"/>
    <mergeCell ref="E52:F52"/>
    <mergeCell ref="H52:I52"/>
    <mergeCell ref="E54:F54"/>
    <mergeCell ref="E55:F55"/>
    <mergeCell ref="H54:I54"/>
    <mergeCell ref="H32:I32"/>
  </mergeCells>
  <phoneticPr fontId="23" type="noConversion"/>
  <conditionalFormatting sqref="E54 G54">
    <cfRule type="expression" dxfId="1" priority="6" stopIfTrue="1">
      <formula>$F$14&lt;&gt;0</formula>
    </cfRule>
  </conditionalFormatting>
  <conditionalFormatting sqref="E55 G55:H55 L55">
    <cfRule type="expression" dxfId="0" priority="7" stopIfTrue="1">
      <formula>$F$14&lt;&gt;0</formula>
    </cfRule>
  </conditionalFormatting>
  <printOptions horizontalCentered="1"/>
  <pageMargins left="0" right="0" top="0.86614173228346458" bottom="1.0629921259842521" header="0.19685039370078741" footer="0.19685039370078741"/>
  <pageSetup paperSize="9" scale="50" orientation="portrait" r:id="rId1"/>
  <headerFooter>
    <oddFooter>&amp;L&amp;A&amp;C&amp;F&amp;R&amp;P / &amp;N</oddFooter>
  </headerFooter>
  <rowBreaks count="1" manualBreakCount="1">
    <brk id="80" min="1" max="10" man="1"/>
  </rowBreaks>
  <ignoredErrors>
    <ignoredError sqref="K1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87"/>
  <sheetViews>
    <sheetView topLeftCell="A8" zoomScale="130" zoomScaleNormal="130" zoomScaleSheetLayoutView="110" workbookViewId="0">
      <selection activeCell="N20" sqref="N20"/>
    </sheetView>
  </sheetViews>
  <sheetFormatPr defaultRowHeight="15" x14ac:dyDescent="0.25"/>
  <cols>
    <col min="2" max="2" width="5.7109375" bestFit="1" customWidth="1"/>
    <col min="3" max="3" width="30.7109375" customWidth="1"/>
    <col min="4" max="4" width="14" customWidth="1"/>
    <col min="5" max="5" width="13.7109375" customWidth="1"/>
    <col min="6" max="11" width="13" customWidth="1"/>
    <col min="12" max="12" width="15" bestFit="1" customWidth="1"/>
    <col min="14" max="14" width="10.140625" bestFit="1" customWidth="1"/>
  </cols>
  <sheetData>
    <row r="2" spans="1:12" x14ac:dyDescent="0.25">
      <c r="C2" s="137"/>
    </row>
    <row r="3" spans="1:12" s="20" customFormat="1" ht="30" customHeight="1" x14ac:dyDescent="0.25">
      <c r="A3"/>
      <c r="B3" s="255" t="str">
        <f>Planilha!B1</f>
        <v>Objeto: Substituição de Luminárias de Sódio de VS 250 W, VS 100 W e VS 70 W para conjuntos de iluminação pública de LED de  120 W e 80 W, incluindo -se nos locais necessários novos postes de concreto armado, 9 x 200 Kgf e 9 x 400 Kgf.</v>
      </c>
      <c r="C3" s="256"/>
      <c r="D3" s="256"/>
      <c r="E3" s="256"/>
      <c r="F3" s="256"/>
      <c r="G3" s="256"/>
      <c r="H3" s="256"/>
      <c r="I3" s="256"/>
      <c r="J3" s="256"/>
      <c r="K3" s="257"/>
      <c r="L3" s="6"/>
    </row>
    <row r="4" spans="1:12" s="20" customFormat="1" x14ac:dyDescent="0.25">
      <c r="A4"/>
      <c r="B4" s="80" t="str">
        <f>Planilha!B2</f>
        <v>Local: Avenida Aristeu Marcicano e outras Ruas de Diversos Bairros - Cordeirópolis / SP</v>
      </c>
      <c r="C4" s="130"/>
      <c r="D4" s="130"/>
      <c r="E4" s="130"/>
      <c r="F4" s="130"/>
      <c r="G4" s="130"/>
      <c r="H4" s="130"/>
      <c r="I4" s="130"/>
      <c r="J4" s="130"/>
      <c r="K4" s="81"/>
      <c r="L4" s="6"/>
    </row>
    <row r="5" spans="1:12" s="20" customFormat="1" x14ac:dyDescent="0.25">
      <c r="A5"/>
      <c r="B5" s="82"/>
      <c r="C5" s="130"/>
      <c r="D5" s="130"/>
      <c r="E5" s="130"/>
      <c r="F5" s="130"/>
      <c r="G5" s="130"/>
      <c r="H5" s="130"/>
      <c r="I5" s="130"/>
      <c r="J5" s="130"/>
      <c r="K5" s="81"/>
      <c r="L5" s="6"/>
    </row>
    <row r="6" spans="1:12" s="5" customFormat="1" ht="21" x14ac:dyDescent="0.25">
      <c r="A6"/>
      <c r="B6" s="259" t="s">
        <v>1</v>
      </c>
      <c r="C6" s="260"/>
      <c r="D6" s="260"/>
      <c r="E6" s="260"/>
      <c r="F6" s="260"/>
      <c r="G6" s="260"/>
      <c r="H6" s="260"/>
      <c r="I6" s="260"/>
      <c r="J6" s="260"/>
      <c r="K6" s="261"/>
      <c r="L6" s="77"/>
    </row>
    <row r="7" spans="1:12" s="5" customFormat="1" x14ac:dyDescent="0.25">
      <c r="A7"/>
      <c r="B7" s="83"/>
      <c r="C7" s="84"/>
      <c r="D7" s="84"/>
      <c r="E7" s="84"/>
      <c r="F7" s="271"/>
      <c r="G7" s="271"/>
      <c r="H7" s="271"/>
      <c r="I7" s="271"/>
      <c r="J7" s="84"/>
      <c r="K7" s="85"/>
      <c r="L7" s="78"/>
    </row>
    <row r="8" spans="1:12" s="5" customFormat="1" ht="30" x14ac:dyDescent="0.25">
      <c r="A8"/>
      <c r="B8" s="86" t="s">
        <v>2</v>
      </c>
      <c r="C8" s="87" t="s">
        <v>3</v>
      </c>
      <c r="D8" s="88" t="s">
        <v>4</v>
      </c>
      <c r="E8" s="89" t="s">
        <v>5</v>
      </c>
      <c r="F8" s="86" t="s">
        <v>37</v>
      </c>
      <c r="G8" s="86" t="s">
        <v>38</v>
      </c>
      <c r="H8" s="86" t="s">
        <v>39</v>
      </c>
      <c r="I8" s="86" t="s">
        <v>40</v>
      </c>
      <c r="J8" s="86" t="s">
        <v>41</v>
      </c>
      <c r="K8" s="86" t="s">
        <v>42</v>
      </c>
      <c r="L8" s="6"/>
    </row>
    <row r="9" spans="1:12" s="5" customFormat="1" ht="12.75" customHeight="1" x14ac:dyDescent="0.25">
      <c r="A9"/>
      <c r="B9" s="269">
        <v>1</v>
      </c>
      <c r="C9" s="270" t="s">
        <v>25</v>
      </c>
      <c r="D9" s="117">
        <v>0.04</v>
      </c>
      <c r="E9" s="118">
        <v>1</v>
      </c>
      <c r="F9" s="128">
        <v>1</v>
      </c>
      <c r="G9" s="128"/>
      <c r="H9" s="128"/>
      <c r="I9" s="128"/>
      <c r="J9" s="128"/>
      <c r="K9" s="128"/>
      <c r="L9" s="7"/>
    </row>
    <row r="10" spans="1:12" s="5" customFormat="1" ht="12.75" customHeight="1" x14ac:dyDescent="0.25">
      <c r="A10"/>
      <c r="B10" s="264"/>
      <c r="C10" s="265"/>
      <c r="D10" s="119">
        <f>Planilha!L13</f>
        <v>33721.5</v>
      </c>
      <c r="E10" s="120">
        <f>D10</f>
        <v>33721.5</v>
      </c>
      <c r="F10" s="121">
        <f>E10</f>
        <v>33721.5</v>
      </c>
      <c r="G10" s="121"/>
      <c r="H10" s="119"/>
      <c r="I10" s="119"/>
      <c r="J10" s="119"/>
      <c r="K10" s="119"/>
      <c r="L10" s="8"/>
    </row>
    <row r="11" spans="1:12" s="5" customFormat="1" x14ac:dyDescent="0.25">
      <c r="A11"/>
      <c r="B11" s="264">
        <v>2</v>
      </c>
      <c r="C11" s="265" t="s">
        <v>104</v>
      </c>
      <c r="D11" s="117">
        <v>0.09</v>
      </c>
      <c r="E11" s="118">
        <v>1</v>
      </c>
      <c r="F11" s="128">
        <v>0.35</v>
      </c>
      <c r="G11" s="128">
        <v>0.65</v>
      </c>
      <c r="H11" s="128"/>
      <c r="I11" s="128"/>
      <c r="J11" s="128"/>
      <c r="K11" s="128"/>
      <c r="L11" s="7"/>
    </row>
    <row r="12" spans="1:12" s="5" customFormat="1" x14ac:dyDescent="0.25">
      <c r="A12"/>
      <c r="B12" s="264"/>
      <c r="C12" s="266"/>
      <c r="D12" s="119">
        <f>Planilha!L18</f>
        <v>74172.01999999999</v>
      </c>
      <c r="E12" s="120">
        <f>D12</f>
        <v>74172.01999999999</v>
      </c>
      <c r="F12" s="119">
        <f>E12*F11</f>
        <v>25960.206999999995</v>
      </c>
      <c r="G12" s="121">
        <f>E12*G11</f>
        <v>48211.812999999995</v>
      </c>
      <c r="H12" s="121"/>
      <c r="I12" s="121"/>
      <c r="J12" s="119"/>
      <c r="K12" s="119"/>
      <c r="L12" s="8"/>
    </row>
    <row r="13" spans="1:12" s="5" customFormat="1" ht="12.75" customHeight="1" x14ac:dyDescent="0.25">
      <c r="A13"/>
      <c r="B13" s="264">
        <v>3</v>
      </c>
      <c r="C13" s="265" t="s">
        <v>53</v>
      </c>
      <c r="D13" s="117">
        <v>0.16</v>
      </c>
      <c r="E13" s="118">
        <v>1</v>
      </c>
      <c r="F13" s="128"/>
      <c r="G13" s="128">
        <v>0.3</v>
      </c>
      <c r="H13" s="128">
        <v>0.3</v>
      </c>
      <c r="I13" s="128">
        <v>0.3</v>
      </c>
      <c r="J13" s="128">
        <v>0.1</v>
      </c>
      <c r="K13" s="128"/>
      <c r="L13" s="7"/>
    </row>
    <row r="14" spans="1:12" s="5" customFormat="1" x14ac:dyDescent="0.25">
      <c r="A14"/>
      <c r="B14" s="264"/>
      <c r="C14" s="266"/>
      <c r="D14" s="119">
        <f>Planilha!L29</f>
        <v>123807.36374999999</v>
      </c>
      <c r="E14" s="120">
        <f>D14</f>
        <v>123807.36374999999</v>
      </c>
      <c r="F14" s="119"/>
      <c r="G14" s="121">
        <f>E14*G13</f>
        <v>37142.209124999994</v>
      </c>
      <c r="H14" s="121">
        <f>E14*H13</f>
        <v>37142.209124999994</v>
      </c>
      <c r="I14" s="121">
        <f>E14*I13</f>
        <v>37142.209124999994</v>
      </c>
      <c r="J14" s="121">
        <f>E14*J13</f>
        <v>12380.736375</v>
      </c>
      <c r="K14" s="119"/>
      <c r="L14" s="8"/>
    </row>
    <row r="15" spans="1:12" s="5" customFormat="1" x14ac:dyDescent="0.25">
      <c r="A15"/>
      <c r="B15" s="264">
        <v>4</v>
      </c>
      <c r="C15" s="268" t="s">
        <v>46</v>
      </c>
      <c r="D15" s="117">
        <v>0.71</v>
      </c>
      <c r="E15" s="118">
        <v>1</v>
      </c>
      <c r="F15" s="128"/>
      <c r="G15" s="128"/>
      <c r="H15" s="128"/>
      <c r="I15" s="128"/>
      <c r="J15" s="128">
        <v>0.6</v>
      </c>
      <c r="K15" s="128">
        <v>0.4</v>
      </c>
      <c r="L15" s="7"/>
    </row>
    <row r="16" spans="1:12" s="5" customFormat="1" x14ac:dyDescent="0.25">
      <c r="A16"/>
      <c r="B16" s="267"/>
      <c r="C16" s="265"/>
      <c r="D16" s="119">
        <f>Planilha!L34</f>
        <v>557522.35</v>
      </c>
      <c r="E16" s="120">
        <f>D16</f>
        <v>557522.35</v>
      </c>
      <c r="F16" s="119"/>
      <c r="G16" s="121"/>
      <c r="H16" s="121"/>
      <c r="I16" s="121"/>
      <c r="J16" s="119">
        <f>J15*E16</f>
        <v>334513.40999999997</v>
      </c>
      <c r="K16" s="119">
        <f>E16*K15</f>
        <v>223008.94</v>
      </c>
      <c r="L16" s="8"/>
    </row>
    <row r="17" spans="1:14" s="5" customFormat="1" ht="15" customHeight="1" x14ac:dyDescent="0.25">
      <c r="A17"/>
      <c r="B17" s="262"/>
      <c r="C17" s="129"/>
      <c r="D17" s="122">
        <f>D9+D11+D13+D15</f>
        <v>1</v>
      </c>
      <c r="E17" s="123">
        <v>1</v>
      </c>
      <c r="F17" s="124"/>
      <c r="G17" s="124"/>
      <c r="H17" s="124"/>
      <c r="I17" s="124"/>
      <c r="J17" s="124"/>
      <c r="K17" s="124"/>
      <c r="L17" s="79"/>
    </row>
    <row r="18" spans="1:14" s="5" customFormat="1" x14ac:dyDescent="0.25">
      <c r="A18"/>
      <c r="B18" s="263"/>
      <c r="C18" s="89" t="s">
        <v>43</v>
      </c>
      <c r="D18" s="125">
        <f>(D10+D12+D14+D16)</f>
        <v>789223.2337499999</v>
      </c>
      <c r="E18" s="126">
        <f>(E10+E12+E14+E16)</f>
        <v>789223.2337499999</v>
      </c>
      <c r="F18" s="127">
        <f>F10+F12</f>
        <v>59681.706999999995</v>
      </c>
      <c r="G18" s="127">
        <f>G12+G14</f>
        <v>85354.022124999989</v>
      </c>
      <c r="H18" s="127">
        <f>H14</f>
        <v>37142.209124999994</v>
      </c>
      <c r="I18" s="127">
        <f>I14</f>
        <v>37142.209124999994</v>
      </c>
      <c r="J18" s="127">
        <f>J14+J16</f>
        <v>346894.14637499995</v>
      </c>
      <c r="K18" s="127">
        <f>K16</f>
        <v>223008.94</v>
      </c>
      <c r="L18" s="135">
        <f>F18+G18+H18+I18+J18+K18</f>
        <v>789223.2337499999</v>
      </c>
      <c r="N18" s="136"/>
    </row>
    <row r="19" spans="1:14" s="5" customFormat="1" x14ac:dyDescent="0.25">
      <c r="A19"/>
      <c r="B19" s="116"/>
      <c r="C19" s="116"/>
      <c r="D19" s="74"/>
      <c r="E19" s="75"/>
      <c r="F19" s="73"/>
      <c r="G19" s="73"/>
      <c r="H19" s="73"/>
      <c r="I19" s="73"/>
      <c r="J19" s="73"/>
      <c r="K19" s="73"/>
      <c r="L19" s="79"/>
    </row>
    <row r="20" spans="1:14" s="5" customFormat="1" x14ac:dyDescent="0.25">
      <c r="A20"/>
      <c r="B20" s="116"/>
      <c r="C20" s="116"/>
      <c r="D20" s="74"/>
      <c r="E20" s="75"/>
      <c r="F20" s="73"/>
      <c r="G20" s="73"/>
      <c r="H20" s="73"/>
      <c r="I20" s="73"/>
      <c r="J20" s="73"/>
      <c r="K20" s="73"/>
      <c r="L20" s="79"/>
    </row>
    <row r="21" spans="1:14" s="5" customFormat="1" x14ac:dyDescent="0.25">
      <c r="A21"/>
      <c r="B21" s="116"/>
      <c r="C21" s="116"/>
      <c r="D21" s="74"/>
      <c r="E21" s="75"/>
      <c r="F21" s="73"/>
      <c r="G21" s="73"/>
      <c r="H21" s="73"/>
      <c r="I21" s="73"/>
      <c r="J21" s="73"/>
      <c r="K21" s="73"/>
      <c r="L21" s="79"/>
    </row>
    <row r="22" spans="1:14" s="5" customFormat="1" x14ac:dyDescent="0.25">
      <c r="A22"/>
      <c r="B22" s="116"/>
      <c r="C22" s="116"/>
      <c r="D22" s="74"/>
      <c r="E22" s="75"/>
      <c r="F22" s="73"/>
      <c r="G22" s="73"/>
      <c r="H22" s="73"/>
      <c r="I22" s="73"/>
      <c r="J22" s="73"/>
      <c r="K22" s="73"/>
      <c r="L22" s="79"/>
    </row>
    <row r="23" spans="1:14" s="5" customFormat="1" x14ac:dyDescent="0.25">
      <c r="A23"/>
      <c r="B23" s="116"/>
      <c r="C23" s="116"/>
      <c r="D23" s="74"/>
      <c r="E23" s="75"/>
      <c r="F23" s="153"/>
      <c r="G23" s="73"/>
      <c r="H23" s="73"/>
      <c r="I23" s="73"/>
      <c r="J23" s="73"/>
      <c r="K23" s="73"/>
      <c r="L23" s="79"/>
    </row>
    <row r="24" spans="1:14" s="5" customFormat="1" x14ac:dyDescent="0.25">
      <c r="A24"/>
      <c r="B24" s="116"/>
      <c r="C24" s="116"/>
      <c r="D24" s="74"/>
      <c r="E24" s="75"/>
      <c r="F24" s="153"/>
      <c r="G24" s="73"/>
      <c r="H24" s="73"/>
      <c r="I24" s="73"/>
      <c r="J24" s="73"/>
      <c r="K24" s="73"/>
      <c r="L24" s="79"/>
    </row>
    <row r="25" spans="1:14" s="5" customFormat="1" x14ac:dyDescent="0.25">
      <c r="A25"/>
      <c r="B25" s="116"/>
      <c r="C25" s="116"/>
      <c r="D25" s="74"/>
      <c r="E25" s="75"/>
      <c r="F25" s="153"/>
      <c r="G25" s="73"/>
      <c r="H25" s="73"/>
      <c r="I25" s="73"/>
      <c r="J25" s="73"/>
      <c r="K25" s="73"/>
      <c r="L25" s="79"/>
    </row>
    <row r="26" spans="1:14" x14ac:dyDescent="0.25">
      <c r="F26" s="154"/>
      <c r="L26" s="79"/>
    </row>
    <row r="27" spans="1:14" x14ac:dyDescent="0.25">
      <c r="C27" t="str">
        <f>Planilha!F70</f>
        <v>Cordeirópolis, 02 de agosto  de 2023.</v>
      </c>
    </row>
    <row r="31" spans="1:14" x14ac:dyDescent="0.25">
      <c r="C31" s="21" t="str">
        <f>Planilha!F75</f>
        <v>Tamara Raquel F. S. de Oliveira</v>
      </c>
      <c r="D31" s="21"/>
      <c r="I31" s="21"/>
    </row>
    <row r="32" spans="1:14" x14ac:dyDescent="0.25">
      <c r="C32" t="str">
        <f>Planilha!F76</f>
        <v>Engº Civil - CREASP 5070237677</v>
      </c>
      <c r="I32" s="21"/>
      <c r="J32" s="21"/>
    </row>
    <row r="33" spans="2:14" ht="20.100000000000001" customHeight="1" x14ac:dyDescent="0.25">
      <c r="C33" t="str">
        <f>Planilha!F77</f>
        <v>ART nº 28027230220843719</v>
      </c>
      <c r="L33" s="71"/>
    </row>
    <row r="34" spans="2:14" ht="20.100000000000001" customHeight="1" x14ac:dyDescent="0.25"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90"/>
    </row>
    <row r="35" spans="2:14" ht="20.100000000000001" customHeight="1" x14ac:dyDescent="0.25"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90"/>
    </row>
    <row r="36" spans="2:14" ht="20.100000000000001" customHeight="1" x14ac:dyDescent="0.25">
      <c r="B36" s="76"/>
      <c r="C36" s="6"/>
      <c r="D36" s="90"/>
      <c r="E36" s="90"/>
      <c r="F36" s="90"/>
      <c r="G36" s="90"/>
      <c r="H36" s="90"/>
      <c r="I36" s="90"/>
      <c r="J36" s="90"/>
      <c r="K36" s="90"/>
      <c r="L36" s="90"/>
    </row>
    <row r="37" spans="2:14" ht="20.100000000000001" customHeight="1" x14ac:dyDescent="0.25"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</row>
    <row r="38" spans="2:14" ht="20.100000000000001" customHeight="1" x14ac:dyDescent="0.25"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</row>
    <row r="39" spans="2:14" ht="20.100000000000001" customHeight="1" x14ac:dyDescent="0.25">
      <c r="B39" s="258"/>
      <c r="C39" s="258"/>
      <c r="D39" s="258"/>
      <c r="E39" s="258"/>
      <c r="F39" s="258"/>
      <c r="G39" s="258"/>
      <c r="H39" s="258"/>
      <c r="I39" s="258"/>
      <c r="J39" s="258"/>
      <c r="K39" s="258"/>
      <c r="L39" s="258"/>
    </row>
    <row r="40" spans="2:14" ht="20.100000000000001" customHeight="1" x14ac:dyDescent="0.25"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</row>
    <row r="41" spans="2:14" ht="20.100000000000001" customHeight="1" x14ac:dyDescent="0.25">
      <c r="B41" s="92"/>
      <c r="C41" s="91"/>
      <c r="D41" s="91"/>
      <c r="E41" s="91"/>
      <c r="F41" s="92"/>
      <c r="G41" s="92"/>
      <c r="H41" s="92"/>
      <c r="I41" s="92"/>
      <c r="J41" s="92"/>
      <c r="K41" s="92"/>
      <c r="L41" s="92"/>
    </row>
    <row r="42" spans="2:14" ht="20.100000000000001" customHeight="1" x14ac:dyDescent="0.25">
      <c r="B42" s="91"/>
      <c r="C42" s="93"/>
      <c r="D42" s="94"/>
      <c r="E42" s="95"/>
      <c r="F42" s="96"/>
      <c r="G42" s="97"/>
      <c r="H42" s="92"/>
      <c r="I42" s="92"/>
      <c r="J42" s="92"/>
      <c r="K42" s="92"/>
      <c r="L42" s="92"/>
      <c r="N42" s="2"/>
    </row>
    <row r="43" spans="2:14" ht="20.100000000000001" customHeight="1" x14ac:dyDescent="0.25">
      <c r="B43" s="91"/>
      <c r="C43" s="98"/>
      <c r="D43" s="94"/>
      <c r="E43" s="95"/>
      <c r="F43" s="99"/>
      <c r="G43" s="99"/>
      <c r="H43" s="92"/>
      <c r="I43" s="92"/>
      <c r="J43" s="92"/>
      <c r="K43" s="92"/>
      <c r="L43" s="92"/>
    </row>
    <row r="44" spans="2:14" ht="30" customHeight="1" x14ac:dyDescent="0.25">
      <c r="B44" s="91"/>
      <c r="C44" s="100"/>
      <c r="D44" s="94"/>
      <c r="E44" s="95"/>
      <c r="F44" s="101"/>
      <c r="G44" s="101"/>
      <c r="H44" s="101"/>
      <c r="I44" s="92"/>
      <c r="J44" s="92"/>
      <c r="K44" s="92"/>
      <c r="L44" s="92"/>
      <c r="N44" s="2"/>
    </row>
    <row r="45" spans="2:14" ht="20.100000000000001" customHeight="1" x14ac:dyDescent="0.25">
      <c r="B45" s="91"/>
      <c r="C45" s="98"/>
      <c r="D45" s="94"/>
      <c r="E45" s="95"/>
      <c r="F45" s="99"/>
      <c r="G45" s="99"/>
      <c r="H45" s="99"/>
      <c r="I45" s="92"/>
      <c r="J45" s="92"/>
      <c r="K45" s="92"/>
      <c r="L45" s="92"/>
    </row>
    <row r="46" spans="2:14" ht="20.100000000000001" customHeight="1" x14ac:dyDescent="0.25">
      <c r="B46" s="91"/>
      <c r="C46" s="98"/>
      <c r="D46" s="94"/>
      <c r="E46" s="95"/>
      <c r="F46" s="101"/>
      <c r="G46" s="101"/>
      <c r="H46" s="101"/>
      <c r="I46" s="92"/>
      <c r="J46" s="92"/>
      <c r="K46" s="92"/>
      <c r="L46" s="92"/>
      <c r="N46" s="2"/>
    </row>
    <row r="47" spans="2:14" ht="20.100000000000001" customHeight="1" x14ac:dyDescent="0.25">
      <c r="B47" s="91"/>
      <c r="C47" s="98"/>
      <c r="D47" s="94"/>
      <c r="E47" s="95"/>
      <c r="F47" s="99"/>
      <c r="G47" s="99"/>
      <c r="H47" s="99"/>
      <c r="I47" s="92"/>
      <c r="J47" s="92"/>
      <c r="K47" s="92"/>
      <c r="L47" s="92"/>
    </row>
    <row r="48" spans="2:14" ht="20.100000000000001" customHeight="1" x14ac:dyDescent="0.25">
      <c r="B48" s="91"/>
      <c r="C48" s="98"/>
      <c r="D48" s="94"/>
      <c r="E48" s="95"/>
      <c r="F48" s="92"/>
      <c r="G48" s="101"/>
      <c r="H48" s="101"/>
      <c r="I48" s="101"/>
      <c r="J48" s="102"/>
      <c r="K48" s="102"/>
      <c r="L48" s="102"/>
      <c r="N48" s="2"/>
    </row>
    <row r="49" spans="2:14" ht="20.100000000000001" customHeight="1" x14ac:dyDescent="0.25">
      <c r="B49" s="91"/>
      <c r="C49" s="98"/>
      <c r="D49" s="94"/>
      <c r="E49" s="95"/>
      <c r="F49" s="92"/>
      <c r="G49" s="99"/>
      <c r="H49" s="99"/>
      <c r="I49" s="99"/>
      <c r="J49" s="99"/>
      <c r="K49" s="99"/>
      <c r="L49" s="92"/>
    </row>
    <row r="50" spans="2:14" ht="30" customHeight="1" x14ac:dyDescent="0.25">
      <c r="B50" s="91"/>
      <c r="C50" s="100"/>
      <c r="D50" s="94"/>
      <c r="E50" s="95"/>
      <c r="F50" s="92"/>
      <c r="G50" s="101"/>
      <c r="H50" s="101"/>
      <c r="I50" s="101"/>
      <c r="J50" s="101"/>
      <c r="K50" s="101"/>
      <c r="L50" s="92"/>
      <c r="N50" s="2"/>
    </row>
    <row r="51" spans="2:14" ht="20.100000000000001" customHeight="1" x14ac:dyDescent="0.25">
      <c r="B51" s="91"/>
      <c r="C51" s="92"/>
      <c r="D51" s="94"/>
      <c r="E51" s="95"/>
      <c r="F51" s="92"/>
      <c r="G51" s="99"/>
      <c r="H51" s="99"/>
      <c r="I51" s="99"/>
      <c r="J51" s="99"/>
      <c r="K51" s="99"/>
      <c r="L51" s="92"/>
    </row>
    <row r="52" spans="2:14" ht="20.100000000000001" customHeight="1" x14ac:dyDescent="0.25">
      <c r="B52" s="91"/>
      <c r="C52" s="103"/>
      <c r="D52" s="94"/>
      <c r="E52" s="95"/>
      <c r="F52" s="92"/>
      <c r="G52" s="92"/>
      <c r="H52" s="92"/>
      <c r="I52" s="101"/>
      <c r="J52" s="101"/>
      <c r="K52" s="101"/>
      <c r="L52" s="101"/>
      <c r="N52" s="2"/>
    </row>
    <row r="53" spans="2:14" ht="20.100000000000001" customHeight="1" x14ac:dyDescent="0.25">
      <c r="B53" s="91"/>
      <c r="C53" s="92"/>
      <c r="D53" s="94"/>
      <c r="E53" s="95"/>
      <c r="F53" s="92"/>
      <c r="G53" s="92"/>
      <c r="H53" s="92"/>
      <c r="I53" s="99"/>
      <c r="J53" s="99"/>
      <c r="K53" s="99"/>
      <c r="L53" s="99"/>
    </row>
    <row r="54" spans="2:14" ht="20.100000000000001" customHeight="1" x14ac:dyDescent="0.25">
      <c r="B54" s="91"/>
      <c r="C54" s="103"/>
      <c r="D54" s="94"/>
      <c r="E54" s="95"/>
      <c r="F54" s="92"/>
      <c r="G54" s="101"/>
      <c r="H54" s="101"/>
      <c r="I54" s="101"/>
      <c r="J54" s="101"/>
      <c r="K54" s="101"/>
      <c r="L54" s="102"/>
      <c r="N54" s="2"/>
    </row>
    <row r="55" spans="2:14" ht="20.100000000000001" customHeight="1" x14ac:dyDescent="0.25">
      <c r="B55" s="91"/>
      <c r="C55" s="92"/>
      <c r="D55" s="94"/>
      <c r="E55" s="95"/>
      <c r="F55" s="92"/>
      <c r="G55" s="104"/>
      <c r="H55" s="99"/>
      <c r="I55" s="99"/>
      <c r="J55" s="99"/>
      <c r="K55" s="99"/>
      <c r="L55" s="99"/>
    </row>
    <row r="56" spans="2:14" ht="20.100000000000001" customHeight="1" x14ac:dyDescent="0.25">
      <c r="B56" s="91"/>
      <c r="C56" s="103"/>
      <c r="D56" s="94"/>
      <c r="E56" s="95"/>
      <c r="F56" s="92"/>
      <c r="G56" s="102"/>
      <c r="H56" s="101"/>
      <c r="I56" s="101"/>
      <c r="J56" s="101"/>
      <c r="K56" s="101"/>
      <c r="L56" s="102"/>
      <c r="N56" s="2"/>
    </row>
    <row r="57" spans="2:14" ht="20.100000000000001" customHeight="1" x14ac:dyDescent="0.25">
      <c r="B57" s="91"/>
      <c r="C57" s="92"/>
      <c r="D57" s="94"/>
      <c r="E57" s="95"/>
      <c r="F57" s="92"/>
      <c r="G57" s="99"/>
      <c r="H57" s="99"/>
      <c r="I57" s="99"/>
      <c r="J57" s="99"/>
      <c r="K57" s="99"/>
      <c r="L57" s="99"/>
    </row>
    <row r="58" spans="2:14" ht="30" customHeight="1" x14ac:dyDescent="0.25">
      <c r="B58" s="91"/>
      <c r="C58" s="105"/>
      <c r="D58" s="94"/>
      <c r="E58" s="95"/>
      <c r="F58" s="92"/>
      <c r="G58" s="92"/>
      <c r="H58" s="101"/>
      <c r="I58" s="101"/>
      <c r="J58" s="101"/>
      <c r="K58" s="101"/>
      <c r="L58" s="106"/>
      <c r="N58" s="2"/>
    </row>
    <row r="59" spans="2:14" ht="20.100000000000001" customHeight="1" x14ac:dyDescent="0.25">
      <c r="B59" s="91"/>
      <c r="C59" s="92"/>
      <c r="D59" s="94"/>
      <c r="E59" s="95"/>
      <c r="F59" s="92"/>
      <c r="G59" s="92"/>
      <c r="H59" s="104"/>
      <c r="I59" s="99"/>
      <c r="J59" s="99"/>
      <c r="K59" s="99"/>
      <c r="L59" s="99"/>
    </row>
    <row r="60" spans="2:14" ht="20.100000000000001" customHeight="1" x14ac:dyDescent="0.25">
      <c r="B60" s="91"/>
      <c r="C60" s="103"/>
      <c r="D60" s="94"/>
      <c r="E60" s="95"/>
      <c r="F60" s="92"/>
      <c r="G60" s="92"/>
      <c r="H60" s="101"/>
      <c r="I60" s="101"/>
      <c r="J60" s="101"/>
      <c r="K60" s="101"/>
      <c r="L60" s="106"/>
      <c r="N60" s="2"/>
    </row>
    <row r="61" spans="2:14" ht="20.100000000000001" customHeight="1" x14ac:dyDescent="0.25">
      <c r="B61" s="91"/>
      <c r="C61" s="92"/>
      <c r="D61" s="94"/>
      <c r="E61" s="95"/>
      <c r="F61" s="92"/>
      <c r="G61" s="92"/>
      <c r="H61" s="107"/>
      <c r="I61" s="99"/>
      <c r="J61" s="99"/>
      <c r="K61" s="99"/>
      <c r="L61" s="99"/>
    </row>
    <row r="62" spans="2:14" ht="20.100000000000001" customHeight="1" x14ac:dyDescent="0.25">
      <c r="B62" s="91"/>
      <c r="C62" s="103"/>
      <c r="D62" s="94"/>
      <c r="E62" s="95"/>
      <c r="F62" s="92"/>
      <c r="G62" s="92"/>
      <c r="H62" s="92"/>
      <c r="I62" s="101"/>
      <c r="J62" s="101"/>
      <c r="K62" s="101"/>
      <c r="L62" s="101"/>
      <c r="N62" s="2"/>
    </row>
    <row r="63" spans="2:14" ht="20.100000000000001" customHeight="1" x14ac:dyDescent="0.25">
      <c r="B63" s="91"/>
      <c r="C63" s="92"/>
      <c r="D63" s="94"/>
      <c r="E63" s="95"/>
      <c r="F63" s="92"/>
      <c r="G63" s="92"/>
      <c r="H63" s="92"/>
      <c r="I63" s="99"/>
      <c r="J63" s="99"/>
      <c r="K63" s="99"/>
      <c r="L63" s="107"/>
    </row>
    <row r="64" spans="2:14" ht="20.100000000000001" customHeight="1" x14ac:dyDescent="0.25">
      <c r="B64" s="91"/>
      <c r="C64" s="103"/>
      <c r="D64" s="94"/>
      <c r="E64" s="95"/>
      <c r="F64" s="92"/>
      <c r="G64" s="101"/>
      <c r="H64" s="101"/>
      <c r="I64" s="106"/>
      <c r="J64" s="106"/>
      <c r="K64" s="106"/>
      <c r="L64" s="106"/>
      <c r="N64" s="2"/>
    </row>
    <row r="65" spans="2:14" ht="20.100000000000001" customHeight="1" x14ac:dyDescent="0.25">
      <c r="B65" s="91"/>
      <c r="C65" s="92"/>
      <c r="D65" s="94"/>
      <c r="E65" s="95"/>
      <c r="F65" s="92"/>
      <c r="G65" s="99"/>
      <c r="H65" s="107"/>
      <c r="I65" s="99"/>
      <c r="J65" s="99"/>
      <c r="K65" s="99"/>
      <c r="L65" s="107"/>
    </row>
    <row r="66" spans="2:14" ht="20.100000000000001" customHeight="1" x14ac:dyDescent="0.25">
      <c r="B66" s="91"/>
      <c r="C66" s="105"/>
      <c r="D66" s="94"/>
      <c r="E66" s="95"/>
      <c r="F66" s="92"/>
      <c r="G66" s="108"/>
      <c r="H66" s="108"/>
      <c r="I66" s="108"/>
      <c r="J66" s="108"/>
      <c r="K66" s="108"/>
      <c r="L66" s="108"/>
      <c r="N66" s="2"/>
    </row>
    <row r="67" spans="2:14" ht="20.100000000000001" customHeight="1" x14ac:dyDescent="0.25">
      <c r="B67" s="91"/>
      <c r="C67" s="92"/>
      <c r="D67" s="109"/>
      <c r="E67" s="110"/>
      <c r="F67" s="92"/>
      <c r="G67" s="99"/>
      <c r="H67" s="99"/>
      <c r="I67" s="99"/>
      <c r="J67" s="99"/>
      <c r="K67" s="99"/>
      <c r="L67" s="99"/>
    </row>
    <row r="68" spans="2:14" ht="20.100000000000001" customHeight="1" x14ac:dyDescent="0.25">
      <c r="B68" s="91"/>
      <c r="C68" s="105"/>
      <c r="D68" s="94"/>
      <c r="E68" s="95"/>
      <c r="F68" s="92"/>
      <c r="G68" s="99"/>
      <c r="H68" s="99"/>
      <c r="I68" s="99"/>
      <c r="J68" s="99"/>
      <c r="K68" s="99"/>
      <c r="L68" s="108"/>
      <c r="N68" s="2"/>
    </row>
    <row r="69" spans="2:14" ht="20.100000000000001" customHeight="1" x14ac:dyDescent="0.25">
      <c r="B69" s="92"/>
      <c r="C69" s="92"/>
      <c r="D69" s="109"/>
      <c r="E69" s="92"/>
      <c r="F69" s="92"/>
      <c r="G69" s="92"/>
      <c r="H69" s="92"/>
      <c r="I69" s="92"/>
      <c r="J69" s="92"/>
      <c r="K69" s="92"/>
      <c r="L69" s="104"/>
    </row>
    <row r="70" spans="2:14" ht="20.100000000000001" customHeight="1" x14ac:dyDescent="0.25">
      <c r="B70" s="92"/>
      <c r="C70" s="92"/>
      <c r="D70" s="109"/>
      <c r="E70" s="92"/>
      <c r="F70" s="92"/>
      <c r="G70" s="92"/>
      <c r="H70" s="92"/>
      <c r="I70" s="92"/>
      <c r="J70" s="92"/>
      <c r="K70" s="92"/>
      <c r="L70" s="92"/>
      <c r="N70" s="2"/>
    </row>
    <row r="71" spans="2:14" ht="20.100000000000001" customHeight="1" x14ac:dyDescent="0.25">
      <c r="B71" s="92"/>
      <c r="C71" s="111"/>
      <c r="D71" s="112"/>
      <c r="E71" s="113"/>
      <c r="F71" s="99"/>
      <c r="G71" s="99"/>
      <c r="H71" s="99"/>
      <c r="I71" s="99"/>
      <c r="J71" s="99"/>
      <c r="K71" s="99"/>
      <c r="L71" s="99"/>
    </row>
    <row r="72" spans="2:14" ht="20.100000000000001" customHeight="1" x14ac:dyDescent="0.25">
      <c r="B72" s="92"/>
      <c r="C72" s="92"/>
      <c r="D72" s="109"/>
      <c r="E72" s="92"/>
      <c r="F72" s="110"/>
      <c r="G72" s="110"/>
      <c r="H72" s="110"/>
      <c r="I72" s="110"/>
      <c r="J72" s="110"/>
      <c r="K72" s="110"/>
      <c r="L72" s="110"/>
    </row>
    <row r="73" spans="2:14" ht="20.100000000000001" customHeight="1" x14ac:dyDescent="0.25">
      <c r="B73" s="92"/>
      <c r="C73" s="92"/>
      <c r="D73" s="109"/>
      <c r="E73" s="92"/>
      <c r="F73" s="114"/>
      <c r="G73" s="114"/>
      <c r="H73" s="114"/>
      <c r="I73" s="114"/>
      <c r="J73" s="114"/>
      <c r="K73" s="114"/>
      <c r="L73" s="114"/>
    </row>
    <row r="74" spans="2:14" ht="20.100000000000001" customHeight="1" x14ac:dyDescent="0.25"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</row>
    <row r="75" spans="2:14" ht="20.100000000000001" customHeight="1" x14ac:dyDescent="0.25"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</row>
    <row r="76" spans="2:14" ht="20.100000000000001" customHeight="1" x14ac:dyDescent="0.25"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</row>
    <row r="77" spans="2:14" ht="20.100000000000001" customHeight="1" x14ac:dyDescent="0.25"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</row>
    <row r="78" spans="2:14" ht="20.100000000000001" customHeight="1" x14ac:dyDescent="0.25"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</row>
    <row r="79" spans="2:14" ht="20.100000000000001" customHeight="1" x14ac:dyDescent="0.25"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</row>
    <row r="80" spans="2:14" ht="20.100000000000001" customHeight="1" x14ac:dyDescent="0.25"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</row>
    <row r="81" spans="2:12" ht="20.100000000000001" customHeight="1" x14ac:dyDescent="0.25"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</row>
    <row r="82" spans="2:12" ht="20.100000000000001" customHeight="1" x14ac:dyDescent="0.25"/>
    <row r="83" spans="2:12" ht="20.100000000000001" customHeight="1" x14ac:dyDescent="0.25"/>
    <row r="84" spans="2:12" ht="20.100000000000001" customHeight="1" x14ac:dyDescent="0.25"/>
    <row r="85" spans="2:12" ht="20.100000000000001" customHeight="1" x14ac:dyDescent="0.25"/>
    <row r="86" spans="2:12" ht="20.100000000000001" customHeight="1" x14ac:dyDescent="0.25"/>
    <row r="87" spans="2:12" ht="20.100000000000001" customHeight="1" x14ac:dyDescent="0.25"/>
  </sheetData>
  <mergeCells count="13">
    <mergeCell ref="B3:K3"/>
    <mergeCell ref="B39:L39"/>
    <mergeCell ref="B6:K6"/>
    <mergeCell ref="B17:B18"/>
    <mergeCell ref="B11:B12"/>
    <mergeCell ref="C11:C12"/>
    <mergeCell ref="B15:B16"/>
    <mergeCell ref="C15:C16"/>
    <mergeCell ref="B9:B10"/>
    <mergeCell ref="C9:C10"/>
    <mergeCell ref="F7:I7"/>
    <mergeCell ref="B13:B14"/>
    <mergeCell ref="C13:C14"/>
  </mergeCells>
  <printOptions horizontalCentered="1"/>
  <pageMargins left="0" right="0" top="0.9055118110236221" bottom="0.62992125984251968" header="0.31496062992125984" footer="0.31496062992125984"/>
  <pageSetup paperSize="9" scale="95" orientation="landscape" verticalDpi="597" r:id="rId1"/>
  <headerFooter>
    <oddFooter>&amp;L&amp;A&amp;C&amp;F&amp;R&amp;P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Planilha</vt:lpstr>
      <vt:lpstr>Cronograma</vt:lpstr>
      <vt:lpstr>Cronograma!Area_de_impressao</vt:lpstr>
      <vt:lpstr>Planilha!Area_de_impressao</vt:lpstr>
      <vt:lpstr>Planilha!Titulos_de_impressao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Tamara</cp:lastModifiedBy>
  <cp:lastPrinted>2022-06-29T13:46:57Z</cp:lastPrinted>
  <dcterms:created xsi:type="dcterms:W3CDTF">2014-10-13T17:21:51Z</dcterms:created>
  <dcterms:modified xsi:type="dcterms:W3CDTF">2023-08-02T20:37:34Z</dcterms:modified>
</cp:coreProperties>
</file>