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755" tabRatio="626"/>
  </bookViews>
  <sheets>
    <sheet name="Planilha orçamentária" sheetId="1" r:id="rId1"/>
    <sheet name="Cronograma" sheetId="2" r:id="rId2"/>
    <sheet name="itens de relevancia" sheetId="4" r:id="rId3"/>
    <sheet name="COMPOSIÇÕES" sheetId="3" r:id="rId4"/>
  </sheets>
  <definedNames>
    <definedName name="__shared_1_0_0" localSheetId="2">#REF!</definedName>
    <definedName name="__shared_1_0_0">NA()</definedName>
    <definedName name="__shared_1_0_1" localSheetId="2">#N/A</definedName>
    <definedName name="__shared_1_0_1">NA()</definedName>
    <definedName name="__shared_1_0_10" localSheetId="2">#N/A</definedName>
    <definedName name="__shared_1_0_10">NA()</definedName>
    <definedName name="__shared_1_0_100" localSheetId="2">#N/A</definedName>
    <definedName name="__shared_1_0_100">NA()</definedName>
    <definedName name="__shared_1_0_101" localSheetId="2">#N/A</definedName>
    <definedName name="__shared_1_0_101">NA()</definedName>
    <definedName name="__shared_1_0_102" localSheetId="2">#N/A</definedName>
    <definedName name="__shared_1_0_102">NA()</definedName>
    <definedName name="__shared_1_0_103" localSheetId="2">#N/A</definedName>
    <definedName name="__shared_1_0_103">NA()</definedName>
    <definedName name="__shared_1_0_104" localSheetId="2">#N/A</definedName>
    <definedName name="__shared_1_0_104">NA()</definedName>
    <definedName name="__shared_1_0_105" localSheetId="2">#N/A</definedName>
    <definedName name="__shared_1_0_105">NA()</definedName>
    <definedName name="__shared_1_0_106" localSheetId="2">#N/A</definedName>
    <definedName name="__shared_1_0_106">NA()</definedName>
    <definedName name="__shared_1_0_107" localSheetId="2">#N/A</definedName>
    <definedName name="__shared_1_0_107">NA()</definedName>
    <definedName name="__shared_1_0_108" localSheetId="2">#N/A</definedName>
    <definedName name="__shared_1_0_108">NA()</definedName>
    <definedName name="__shared_1_0_109" localSheetId="2">#N/A</definedName>
    <definedName name="__shared_1_0_109">NA()</definedName>
    <definedName name="__shared_1_0_11" localSheetId="2">#REF!</definedName>
    <definedName name="__shared_1_0_11">NA()</definedName>
    <definedName name="__shared_1_0_110" localSheetId="2">#N/A</definedName>
    <definedName name="__shared_1_0_110">NA()</definedName>
    <definedName name="__shared_1_0_111" localSheetId="2">#N/A</definedName>
    <definedName name="__shared_1_0_111">NA()</definedName>
    <definedName name="__shared_1_0_112" localSheetId="2">#N/A</definedName>
    <definedName name="__shared_1_0_112">NA()</definedName>
    <definedName name="__shared_1_0_113" localSheetId="2">#N/A</definedName>
    <definedName name="__shared_1_0_113">NA()</definedName>
    <definedName name="__shared_1_0_114" localSheetId="2">#N/A</definedName>
    <definedName name="__shared_1_0_114">NA()</definedName>
    <definedName name="__shared_1_0_115" localSheetId="2">#N/A</definedName>
    <definedName name="__shared_1_0_115">NA()</definedName>
    <definedName name="__shared_1_0_116" localSheetId="2">#N/A</definedName>
    <definedName name="__shared_1_0_116">NA()</definedName>
    <definedName name="__shared_1_0_117" localSheetId="2">#N/A</definedName>
    <definedName name="__shared_1_0_117">NA()</definedName>
    <definedName name="__shared_1_0_118" localSheetId="2">#N/A</definedName>
    <definedName name="__shared_1_0_118">NA()</definedName>
    <definedName name="__shared_1_0_119" localSheetId="2">#N/A</definedName>
    <definedName name="__shared_1_0_119">NA()</definedName>
    <definedName name="__shared_1_0_12" localSheetId="2">#N/A</definedName>
    <definedName name="__shared_1_0_12">NA()</definedName>
    <definedName name="__shared_1_0_120" localSheetId="2">#N/A</definedName>
    <definedName name="__shared_1_0_120">NA()</definedName>
    <definedName name="__shared_1_0_121" localSheetId="2">#N/A</definedName>
    <definedName name="__shared_1_0_121">NA()</definedName>
    <definedName name="__shared_1_0_122" localSheetId="2">#REF!</definedName>
    <definedName name="__shared_1_0_122">NA()</definedName>
    <definedName name="__shared_1_0_123" localSheetId="2">#N/A</definedName>
    <definedName name="__shared_1_0_123">NA()</definedName>
    <definedName name="__shared_1_0_124" localSheetId="2">#N/A</definedName>
    <definedName name="__shared_1_0_124">NA()</definedName>
    <definedName name="__shared_1_0_125" localSheetId="2">#N/A</definedName>
    <definedName name="__shared_1_0_125">NA()</definedName>
    <definedName name="__shared_1_0_126" localSheetId="2">#N/A</definedName>
    <definedName name="__shared_1_0_126">NA()</definedName>
    <definedName name="__shared_1_0_127" localSheetId="2">#N/A</definedName>
    <definedName name="__shared_1_0_127">NA()</definedName>
    <definedName name="__shared_1_0_128" localSheetId="2">#N/A</definedName>
    <definedName name="__shared_1_0_128">NA()</definedName>
    <definedName name="__shared_1_0_129" localSheetId="2">#N/A</definedName>
    <definedName name="__shared_1_0_129">NA()</definedName>
    <definedName name="__shared_1_0_13" localSheetId="2">#N/A</definedName>
    <definedName name="__shared_1_0_13">NA()</definedName>
    <definedName name="__shared_1_0_130" localSheetId="2">#N/A</definedName>
    <definedName name="__shared_1_0_130">NA()</definedName>
    <definedName name="__shared_1_0_131" localSheetId="2">#N/A</definedName>
    <definedName name="__shared_1_0_131">NA()</definedName>
    <definedName name="__shared_1_0_132" localSheetId="2">#N/A</definedName>
    <definedName name="__shared_1_0_132">NA()</definedName>
    <definedName name="__shared_1_0_133" localSheetId="2">#N/A</definedName>
    <definedName name="__shared_1_0_133">NA()</definedName>
    <definedName name="__shared_1_0_134" localSheetId="2">#N/A</definedName>
    <definedName name="__shared_1_0_134">NA()</definedName>
    <definedName name="__shared_1_0_135" localSheetId="2">#N/A</definedName>
    <definedName name="__shared_1_0_135">NA()</definedName>
    <definedName name="__shared_1_0_136" localSheetId="2">#N/A</definedName>
    <definedName name="__shared_1_0_136">NA()</definedName>
    <definedName name="__shared_1_0_137" localSheetId="2">#N/A</definedName>
    <definedName name="__shared_1_0_137">NA()</definedName>
    <definedName name="__shared_1_0_138" localSheetId="2">#N/A</definedName>
    <definedName name="__shared_1_0_138">NA()</definedName>
    <definedName name="__shared_1_0_139" localSheetId="2">#REF!</definedName>
    <definedName name="__shared_1_0_139">NA()</definedName>
    <definedName name="__shared_1_0_14" localSheetId="2">#N/A</definedName>
    <definedName name="__shared_1_0_14">NA()</definedName>
    <definedName name="__shared_1_0_140" localSheetId="2">#N/A</definedName>
    <definedName name="__shared_1_0_140">NA()</definedName>
    <definedName name="__shared_1_0_141" localSheetId="2">#N/A</definedName>
    <definedName name="__shared_1_0_141">NA()</definedName>
    <definedName name="__shared_1_0_142" localSheetId="2">#N/A</definedName>
    <definedName name="__shared_1_0_142">NA()</definedName>
    <definedName name="__shared_1_0_143" localSheetId="2">#N/A</definedName>
    <definedName name="__shared_1_0_143">NA()</definedName>
    <definedName name="__shared_1_0_144" localSheetId="2">#N/A</definedName>
    <definedName name="__shared_1_0_144">NA()</definedName>
    <definedName name="__shared_1_0_145" localSheetId="2">#N/A</definedName>
    <definedName name="__shared_1_0_145">NA()</definedName>
    <definedName name="__shared_1_0_146" localSheetId="2">#N/A</definedName>
    <definedName name="__shared_1_0_146">NA()</definedName>
    <definedName name="__shared_1_0_147" localSheetId="2">#N/A</definedName>
    <definedName name="__shared_1_0_147">NA()</definedName>
    <definedName name="__shared_1_0_148" localSheetId="2">#N/A</definedName>
    <definedName name="__shared_1_0_148">NA()</definedName>
    <definedName name="__shared_1_0_149" localSheetId="2">#N/A</definedName>
    <definedName name="__shared_1_0_149">NA()</definedName>
    <definedName name="__shared_1_0_15" localSheetId="2">#N/A</definedName>
    <definedName name="__shared_1_0_15">NA()</definedName>
    <definedName name="__shared_1_0_150" localSheetId="2">#N/A</definedName>
    <definedName name="__shared_1_0_150">NA()</definedName>
    <definedName name="__shared_1_0_151" localSheetId="2">#REF!</definedName>
    <definedName name="__shared_1_0_151">NA()</definedName>
    <definedName name="__shared_1_0_152" localSheetId="2">#N/A</definedName>
    <definedName name="__shared_1_0_152">NA()</definedName>
    <definedName name="__shared_1_0_153" localSheetId="2">#N/A</definedName>
    <definedName name="__shared_1_0_153">NA()</definedName>
    <definedName name="__shared_1_0_154" localSheetId="2">#N/A</definedName>
    <definedName name="__shared_1_0_154">NA()</definedName>
    <definedName name="__shared_1_0_155" localSheetId="2">#N/A</definedName>
    <definedName name="__shared_1_0_155">NA()</definedName>
    <definedName name="__shared_1_0_156" localSheetId="2">#N/A</definedName>
    <definedName name="__shared_1_0_156">NA()</definedName>
    <definedName name="__shared_1_0_157" localSheetId="2">#N/A</definedName>
    <definedName name="__shared_1_0_157">NA()</definedName>
    <definedName name="__shared_1_0_158" localSheetId="2">#N/A</definedName>
    <definedName name="__shared_1_0_158">NA()</definedName>
    <definedName name="__shared_1_0_159" localSheetId="2">#N/A</definedName>
    <definedName name="__shared_1_0_159">NA()</definedName>
    <definedName name="__shared_1_0_16" localSheetId="2">#N/A</definedName>
    <definedName name="__shared_1_0_16">NA()</definedName>
    <definedName name="__shared_1_0_160" localSheetId="2">#N/A</definedName>
    <definedName name="__shared_1_0_160">NA()</definedName>
    <definedName name="__shared_1_0_161" localSheetId="2">#N/A</definedName>
    <definedName name="__shared_1_0_161">NA()</definedName>
    <definedName name="__shared_1_0_162" localSheetId="2">#N/A</definedName>
    <definedName name="__shared_1_0_162">NA()</definedName>
    <definedName name="__shared_1_0_163" localSheetId="2">#REF!</definedName>
    <definedName name="__shared_1_0_163">NA()</definedName>
    <definedName name="__shared_1_0_164" localSheetId="2">#N/A</definedName>
    <definedName name="__shared_1_0_164">NA()</definedName>
    <definedName name="__shared_1_0_165" localSheetId="2">#N/A</definedName>
    <definedName name="__shared_1_0_165">NA()</definedName>
    <definedName name="__shared_1_0_166" localSheetId="2">#N/A</definedName>
    <definedName name="__shared_1_0_166">NA()</definedName>
    <definedName name="__shared_1_0_167" localSheetId="2">#N/A</definedName>
    <definedName name="__shared_1_0_167">NA()</definedName>
    <definedName name="__shared_1_0_168" localSheetId="2">#N/A</definedName>
    <definedName name="__shared_1_0_168">NA()</definedName>
    <definedName name="__shared_1_0_169" localSheetId="2">#N/A</definedName>
    <definedName name="__shared_1_0_169">NA()</definedName>
    <definedName name="__shared_1_0_17" localSheetId="2">#N/A</definedName>
    <definedName name="__shared_1_0_17">NA()</definedName>
    <definedName name="__shared_1_0_170" localSheetId="2">#N/A</definedName>
    <definedName name="__shared_1_0_170">NA()</definedName>
    <definedName name="__shared_1_0_171" localSheetId="2">#N/A</definedName>
    <definedName name="__shared_1_0_171">NA()</definedName>
    <definedName name="__shared_1_0_172" localSheetId="2">#N/A</definedName>
    <definedName name="__shared_1_0_172">NA()</definedName>
    <definedName name="__shared_1_0_173" localSheetId="2">#N/A</definedName>
    <definedName name="__shared_1_0_173">NA()</definedName>
    <definedName name="__shared_1_0_174" localSheetId="2">#N/A</definedName>
    <definedName name="__shared_1_0_174">NA()</definedName>
    <definedName name="__shared_1_0_175" localSheetId="2">#N/A</definedName>
    <definedName name="__shared_1_0_175">NA()</definedName>
    <definedName name="__shared_1_0_176" localSheetId="2">#REF!</definedName>
    <definedName name="__shared_1_0_176">NA()</definedName>
    <definedName name="__shared_1_0_177" localSheetId="2">#N/A</definedName>
    <definedName name="__shared_1_0_177">NA()</definedName>
    <definedName name="__shared_1_0_178" localSheetId="2">#N/A</definedName>
    <definedName name="__shared_1_0_178">NA()</definedName>
    <definedName name="__shared_1_0_179" localSheetId="2">#N/A</definedName>
    <definedName name="__shared_1_0_179">NA()</definedName>
    <definedName name="__shared_1_0_18" localSheetId="2">#N/A</definedName>
    <definedName name="__shared_1_0_18">NA()</definedName>
    <definedName name="__shared_1_0_180" localSheetId="2">#N/A</definedName>
    <definedName name="__shared_1_0_180">NA()</definedName>
    <definedName name="__shared_1_0_181" localSheetId="2">#N/A</definedName>
    <definedName name="__shared_1_0_181">NA()</definedName>
    <definedName name="__shared_1_0_182" localSheetId="2">#N/A</definedName>
    <definedName name="__shared_1_0_182">NA()</definedName>
    <definedName name="__shared_1_0_183" localSheetId="2">#N/A</definedName>
    <definedName name="__shared_1_0_183">NA()</definedName>
    <definedName name="__shared_1_0_184" localSheetId="2">#N/A</definedName>
    <definedName name="__shared_1_0_184">NA()</definedName>
    <definedName name="__shared_1_0_185" localSheetId="2">#N/A</definedName>
    <definedName name="__shared_1_0_185">NA()</definedName>
    <definedName name="__shared_1_0_186" localSheetId="2">#N/A</definedName>
    <definedName name="__shared_1_0_186">NA()</definedName>
    <definedName name="__shared_1_0_187" localSheetId="2">#REF!</definedName>
    <definedName name="__shared_1_0_187">NA()</definedName>
    <definedName name="__shared_1_0_188" localSheetId="2">#N/A</definedName>
    <definedName name="__shared_1_0_188">NA()</definedName>
    <definedName name="__shared_1_0_189" localSheetId="2">#N/A</definedName>
    <definedName name="__shared_1_0_189">NA()</definedName>
    <definedName name="__shared_1_0_19" localSheetId="2">#N/A</definedName>
    <definedName name="__shared_1_0_19">NA()</definedName>
    <definedName name="__shared_1_0_190" localSheetId="2">#N/A</definedName>
    <definedName name="__shared_1_0_190">NA()</definedName>
    <definedName name="__shared_1_0_191" localSheetId="2">#N/A</definedName>
    <definedName name="__shared_1_0_191">NA()</definedName>
    <definedName name="__shared_1_0_192" localSheetId="2">#N/A</definedName>
    <definedName name="__shared_1_0_192">NA()</definedName>
    <definedName name="__shared_1_0_193" localSheetId="2">#N/A</definedName>
    <definedName name="__shared_1_0_193">NA()</definedName>
    <definedName name="__shared_1_0_194" localSheetId="2">#N/A</definedName>
    <definedName name="__shared_1_0_194">NA()</definedName>
    <definedName name="__shared_1_0_195" localSheetId="2">#N/A</definedName>
    <definedName name="__shared_1_0_195">NA()</definedName>
    <definedName name="__shared_1_0_196" localSheetId="2">#N/A</definedName>
    <definedName name="__shared_1_0_196">NA()</definedName>
    <definedName name="__shared_1_0_197" localSheetId="2">#N/A</definedName>
    <definedName name="__shared_1_0_197">NA()</definedName>
    <definedName name="__shared_1_0_198" localSheetId="2">#REF!</definedName>
    <definedName name="__shared_1_0_198">NA()</definedName>
    <definedName name="__shared_1_0_199" localSheetId="2">#N/A</definedName>
    <definedName name="__shared_1_0_199">NA()</definedName>
    <definedName name="__shared_1_0_2" localSheetId="2">#N/A</definedName>
    <definedName name="__shared_1_0_2">NA()</definedName>
    <definedName name="__shared_1_0_20" localSheetId="2">#N/A</definedName>
    <definedName name="__shared_1_0_20">NA()</definedName>
    <definedName name="__shared_1_0_200" localSheetId="2">#N/A</definedName>
    <definedName name="__shared_1_0_200">NA()</definedName>
    <definedName name="__shared_1_0_201" localSheetId="2">#N/A</definedName>
    <definedName name="__shared_1_0_201">NA()</definedName>
    <definedName name="__shared_1_0_202" localSheetId="2">#N/A</definedName>
    <definedName name="__shared_1_0_202">NA()</definedName>
    <definedName name="__shared_1_0_203" localSheetId="2">#N/A</definedName>
    <definedName name="__shared_1_0_203">NA()</definedName>
    <definedName name="__shared_1_0_204" localSheetId="2">#N/A</definedName>
    <definedName name="__shared_1_0_204">NA()</definedName>
    <definedName name="__shared_1_0_205" localSheetId="2">#N/A</definedName>
    <definedName name="__shared_1_0_205">NA()</definedName>
    <definedName name="__shared_1_0_206" localSheetId="2">#N/A</definedName>
    <definedName name="__shared_1_0_206">NA()</definedName>
    <definedName name="__shared_1_0_207" localSheetId="2">#N/A</definedName>
    <definedName name="__shared_1_0_207">NA()</definedName>
    <definedName name="__shared_1_0_208" localSheetId="2">#N/A</definedName>
    <definedName name="__shared_1_0_208">NA()</definedName>
    <definedName name="__shared_1_0_209" localSheetId="2">#REF!</definedName>
    <definedName name="__shared_1_0_209">NA()</definedName>
    <definedName name="__shared_1_0_21" localSheetId="2">#N/A</definedName>
    <definedName name="__shared_1_0_21">NA()</definedName>
    <definedName name="__shared_1_0_210" localSheetId="2">#N/A</definedName>
    <definedName name="__shared_1_0_210">NA()</definedName>
    <definedName name="__shared_1_0_211" localSheetId="2">#N/A</definedName>
    <definedName name="__shared_1_0_211">NA()</definedName>
    <definedName name="__shared_1_0_212" localSheetId="2">#N/A</definedName>
    <definedName name="__shared_1_0_212">NA()</definedName>
    <definedName name="__shared_1_0_213" localSheetId="2">#N/A</definedName>
    <definedName name="__shared_1_0_213">NA()</definedName>
    <definedName name="__shared_1_0_214" localSheetId="2">#N/A</definedName>
    <definedName name="__shared_1_0_214">NA()</definedName>
    <definedName name="__shared_1_0_215" localSheetId="2">#N/A</definedName>
    <definedName name="__shared_1_0_215">NA()</definedName>
    <definedName name="__shared_1_0_216" localSheetId="2">#N/A</definedName>
    <definedName name="__shared_1_0_216">NA()</definedName>
    <definedName name="__shared_1_0_217" localSheetId="2">#N/A</definedName>
    <definedName name="__shared_1_0_217">NA()</definedName>
    <definedName name="__shared_1_0_218" localSheetId="2">#N/A</definedName>
    <definedName name="__shared_1_0_218">NA()</definedName>
    <definedName name="__shared_1_0_219" localSheetId="2">#N/A</definedName>
    <definedName name="__shared_1_0_219">NA()</definedName>
    <definedName name="__shared_1_0_22" localSheetId="2">#REF!</definedName>
    <definedName name="__shared_1_0_22">NA()</definedName>
    <definedName name="__shared_1_0_220" localSheetId="2">#REF!</definedName>
    <definedName name="__shared_1_0_220">NA()</definedName>
    <definedName name="__shared_1_0_221" localSheetId="2">#N/A</definedName>
    <definedName name="__shared_1_0_221">NA()</definedName>
    <definedName name="__shared_1_0_222" localSheetId="2">#N/A</definedName>
    <definedName name="__shared_1_0_222">NA()</definedName>
    <definedName name="__shared_1_0_223" localSheetId="2">#N/A</definedName>
    <definedName name="__shared_1_0_223">NA()</definedName>
    <definedName name="__shared_1_0_224" localSheetId="2">#N/A</definedName>
    <definedName name="__shared_1_0_224">NA()</definedName>
    <definedName name="__shared_1_0_225" localSheetId="2">#N/A</definedName>
    <definedName name="__shared_1_0_225">NA()</definedName>
    <definedName name="__shared_1_0_226" localSheetId="2">#N/A</definedName>
    <definedName name="__shared_1_0_226">NA()</definedName>
    <definedName name="__shared_1_0_227" localSheetId="2">#N/A</definedName>
    <definedName name="__shared_1_0_227">NA()</definedName>
    <definedName name="__shared_1_0_228" localSheetId="2">#N/A</definedName>
    <definedName name="__shared_1_0_228">NA()</definedName>
    <definedName name="__shared_1_0_229" localSheetId="2">#N/A</definedName>
    <definedName name="__shared_1_0_229">NA()</definedName>
    <definedName name="__shared_1_0_23" localSheetId="2">#N/A</definedName>
    <definedName name="__shared_1_0_23">NA()</definedName>
    <definedName name="__shared_1_0_230" localSheetId="2">#N/A</definedName>
    <definedName name="__shared_1_0_230">NA()</definedName>
    <definedName name="__shared_1_0_231" localSheetId="2">#N/A</definedName>
    <definedName name="__shared_1_0_231">NA()</definedName>
    <definedName name="__shared_1_0_232" localSheetId="2">#REF!</definedName>
    <definedName name="__shared_1_0_232">NA()</definedName>
    <definedName name="__shared_1_0_233" localSheetId="2">#N/A</definedName>
    <definedName name="__shared_1_0_233">NA()</definedName>
    <definedName name="__shared_1_0_234" localSheetId="2">#N/A</definedName>
    <definedName name="__shared_1_0_234">NA()</definedName>
    <definedName name="__shared_1_0_235" localSheetId="2">#N/A</definedName>
    <definedName name="__shared_1_0_235">NA()</definedName>
    <definedName name="__shared_1_0_236" localSheetId="2">#N/A</definedName>
    <definedName name="__shared_1_0_236">NA()</definedName>
    <definedName name="__shared_1_0_237" localSheetId="2">#N/A</definedName>
    <definedName name="__shared_1_0_237">NA()</definedName>
    <definedName name="__shared_1_0_238" localSheetId="2">#N/A</definedName>
    <definedName name="__shared_1_0_238">NA()</definedName>
    <definedName name="__shared_1_0_239" localSheetId="2">#N/A</definedName>
    <definedName name="__shared_1_0_239">NA()</definedName>
    <definedName name="__shared_1_0_24" localSheetId="2">#N/A</definedName>
    <definedName name="__shared_1_0_24">NA()</definedName>
    <definedName name="__shared_1_0_240" localSheetId="2">#N/A</definedName>
    <definedName name="__shared_1_0_240">NA()</definedName>
    <definedName name="__shared_1_0_241" localSheetId="2">#N/A</definedName>
    <definedName name="__shared_1_0_241">NA()</definedName>
    <definedName name="__shared_1_0_242" localSheetId="2">#N/A</definedName>
    <definedName name="__shared_1_0_242">NA()</definedName>
    <definedName name="__shared_1_0_243" localSheetId="2">#REF!</definedName>
    <definedName name="__shared_1_0_243">NA()</definedName>
    <definedName name="__shared_1_0_244" localSheetId="2">#N/A</definedName>
    <definedName name="__shared_1_0_244">NA()</definedName>
    <definedName name="__shared_1_0_245" localSheetId="2">#N/A</definedName>
    <definedName name="__shared_1_0_245">NA()</definedName>
    <definedName name="__shared_1_0_246" localSheetId="2">#N/A</definedName>
    <definedName name="__shared_1_0_246">NA()</definedName>
    <definedName name="__shared_1_0_247" localSheetId="2">#N/A</definedName>
    <definedName name="__shared_1_0_247">NA()</definedName>
    <definedName name="__shared_1_0_248" localSheetId="2">#N/A</definedName>
    <definedName name="__shared_1_0_248">NA()</definedName>
    <definedName name="__shared_1_0_249" localSheetId="2">#N/A</definedName>
    <definedName name="__shared_1_0_249">NA()</definedName>
    <definedName name="__shared_1_0_25" localSheetId="2">#N/A</definedName>
    <definedName name="__shared_1_0_25">NA()</definedName>
    <definedName name="__shared_1_0_250" localSheetId="2">#N/A</definedName>
    <definedName name="__shared_1_0_250">NA()</definedName>
    <definedName name="__shared_1_0_251" localSheetId="2">#N/A</definedName>
    <definedName name="__shared_1_0_251">NA()</definedName>
    <definedName name="__shared_1_0_252" localSheetId="2">#N/A</definedName>
    <definedName name="__shared_1_0_252">NA()</definedName>
    <definedName name="__shared_1_0_253" localSheetId="2">#N/A</definedName>
    <definedName name="__shared_1_0_253">NA()</definedName>
    <definedName name="__shared_1_0_254" localSheetId="2">#REF!</definedName>
    <definedName name="__shared_1_0_254">NA()</definedName>
    <definedName name="__shared_1_0_255" localSheetId="2">#N/A</definedName>
    <definedName name="__shared_1_0_255">NA()</definedName>
    <definedName name="__shared_1_0_256" localSheetId="2">#N/A</definedName>
    <definedName name="__shared_1_0_256">NA()</definedName>
    <definedName name="__shared_1_0_257" localSheetId="2">#N/A</definedName>
    <definedName name="__shared_1_0_257">NA()</definedName>
    <definedName name="__shared_1_0_258" localSheetId="2">#N/A</definedName>
    <definedName name="__shared_1_0_258">NA()</definedName>
    <definedName name="__shared_1_0_259" localSheetId="2">#N/A</definedName>
    <definedName name="__shared_1_0_259">NA()</definedName>
    <definedName name="__shared_1_0_26" localSheetId="2">#N/A</definedName>
    <definedName name="__shared_1_0_26">NA()</definedName>
    <definedName name="__shared_1_0_260" localSheetId="2">#N/A</definedName>
    <definedName name="__shared_1_0_260">NA()</definedName>
    <definedName name="__shared_1_0_261" localSheetId="2">#N/A</definedName>
    <definedName name="__shared_1_0_261">NA()</definedName>
    <definedName name="__shared_1_0_262" localSheetId="2">#N/A</definedName>
    <definedName name="__shared_1_0_262">NA()</definedName>
    <definedName name="__shared_1_0_263" localSheetId="2">#N/A</definedName>
    <definedName name="__shared_1_0_263">NA()</definedName>
    <definedName name="__shared_1_0_264" localSheetId="2">#N/A</definedName>
    <definedName name="__shared_1_0_264">NA()</definedName>
    <definedName name="__shared_1_0_265" localSheetId="2">#REF!</definedName>
    <definedName name="__shared_1_0_265">NA()</definedName>
    <definedName name="__shared_1_0_266" localSheetId="2">#N/A</definedName>
    <definedName name="__shared_1_0_266">NA()</definedName>
    <definedName name="__shared_1_0_267" localSheetId="2">#N/A</definedName>
    <definedName name="__shared_1_0_267">NA()</definedName>
    <definedName name="__shared_1_0_268" localSheetId="2">#N/A</definedName>
    <definedName name="__shared_1_0_268">NA()</definedName>
    <definedName name="__shared_1_0_269" localSheetId="2">#N/A</definedName>
    <definedName name="__shared_1_0_269">NA()</definedName>
    <definedName name="__shared_1_0_27" localSheetId="2">#N/A</definedName>
    <definedName name="__shared_1_0_27">NA()</definedName>
    <definedName name="__shared_1_0_270" localSheetId="2">#N/A</definedName>
    <definedName name="__shared_1_0_270">NA()</definedName>
    <definedName name="__shared_1_0_271" localSheetId="2">#N/A</definedName>
    <definedName name="__shared_1_0_271">NA()</definedName>
    <definedName name="__shared_1_0_272" localSheetId="2">#N/A</definedName>
    <definedName name="__shared_1_0_272">NA()</definedName>
    <definedName name="__shared_1_0_273" localSheetId="2">#N/A</definedName>
    <definedName name="__shared_1_0_273">NA()</definedName>
    <definedName name="__shared_1_0_274" localSheetId="2">#N/A</definedName>
    <definedName name="__shared_1_0_274">NA()</definedName>
    <definedName name="__shared_1_0_275" localSheetId="2">#N/A</definedName>
    <definedName name="__shared_1_0_275">NA()</definedName>
    <definedName name="__shared_1_0_276" localSheetId="2">#REF!</definedName>
    <definedName name="__shared_1_0_276">NA()</definedName>
    <definedName name="__shared_1_0_277" localSheetId="2">#N/A</definedName>
    <definedName name="__shared_1_0_277">NA()</definedName>
    <definedName name="__shared_1_0_278" localSheetId="2">#N/A</definedName>
    <definedName name="__shared_1_0_278">NA()</definedName>
    <definedName name="__shared_1_0_279" localSheetId="2">#N/A</definedName>
    <definedName name="__shared_1_0_279">NA()</definedName>
    <definedName name="__shared_1_0_28" localSheetId="2">#N/A</definedName>
    <definedName name="__shared_1_0_28">NA()</definedName>
    <definedName name="__shared_1_0_280" localSheetId="2">#N/A</definedName>
    <definedName name="__shared_1_0_280">NA()</definedName>
    <definedName name="__shared_1_0_281" localSheetId="2">#N/A</definedName>
    <definedName name="__shared_1_0_281">NA()</definedName>
    <definedName name="__shared_1_0_282" localSheetId="2">#N/A</definedName>
    <definedName name="__shared_1_0_282">NA()</definedName>
    <definedName name="__shared_1_0_283" localSheetId="2">#N/A</definedName>
    <definedName name="__shared_1_0_283">NA()</definedName>
    <definedName name="__shared_1_0_284" localSheetId="2">#N/A</definedName>
    <definedName name="__shared_1_0_284">NA()</definedName>
    <definedName name="__shared_1_0_285" localSheetId="2">#N/A</definedName>
    <definedName name="__shared_1_0_285">NA()</definedName>
    <definedName name="__shared_1_0_286" localSheetId="2">#N/A</definedName>
    <definedName name="__shared_1_0_286">NA()</definedName>
    <definedName name="__shared_1_0_287" localSheetId="2">#REF!</definedName>
    <definedName name="__shared_1_0_287">NA()</definedName>
    <definedName name="__shared_1_0_288" localSheetId="2">#N/A</definedName>
    <definedName name="__shared_1_0_288">NA()</definedName>
    <definedName name="__shared_1_0_289" localSheetId="2">#N/A</definedName>
    <definedName name="__shared_1_0_289">NA()</definedName>
    <definedName name="__shared_1_0_29" localSheetId="2">#N/A</definedName>
    <definedName name="__shared_1_0_29">NA()</definedName>
    <definedName name="__shared_1_0_290" localSheetId="2">#N/A</definedName>
    <definedName name="__shared_1_0_290">NA()</definedName>
    <definedName name="__shared_1_0_291" localSheetId="2">#N/A</definedName>
    <definedName name="__shared_1_0_291">NA()</definedName>
    <definedName name="__shared_1_0_292" localSheetId="2">#N/A</definedName>
    <definedName name="__shared_1_0_292">NA()</definedName>
    <definedName name="__shared_1_0_293" localSheetId="2">#N/A</definedName>
    <definedName name="__shared_1_0_293">NA()</definedName>
    <definedName name="__shared_1_0_294" localSheetId="2">#N/A</definedName>
    <definedName name="__shared_1_0_294">NA()</definedName>
    <definedName name="__shared_1_0_295" localSheetId="2">#N/A</definedName>
    <definedName name="__shared_1_0_295">NA()</definedName>
    <definedName name="__shared_1_0_296" localSheetId="2">#N/A</definedName>
    <definedName name="__shared_1_0_296">NA()</definedName>
    <definedName name="__shared_1_0_297" localSheetId="2">#N/A</definedName>
    <definedName name="__shared_1_0_297">NA()</definedName>
    <definedName name="__shared_1_0_298" localSheetId="2">#REF!</definedName>
    <definedName name="__shared_1_0_298">NA()</definedName>
    <definedName name="__shared_1_0_299" localSheetId="2">#N/A</definedName>
    <definedName name="__shared_1_0_299">NA()</definedName>
    <definedName name="__shared_1_0_3" localSheetId="2">#N/A</definedName>
    <definedName name="__shared_1_0_3">NA()</definedName>
    <definedName name="__shared_1_0_30" localSheetId="2">#N/A</definedName>
    <definedName name="__shared_1_0_30">NA()</definedName>
    <definedName name="__shared_1_0_300" localSheetId="2">#N/A</definedName>
    <definedName name="__shared_1_0_300">NA()</definedName>
    <definedName name="__shared_1_0_301" localSheetId="2">#N/A</definedName>
    <definedName name="__shared_1_0_301">NA()</definedName>
    <definedName name="__shared_1_0_302" localSheetId="2">#N/A</definedName>
    <definedName name="__shared_1_0_302">NA()</definedName>
    <definedName name="__shared_1_0_303" localSheetId="2">#N/A</definedName>
    <definedName name="__shared_1_0_303">NA()</definedName>
    <definedName name="__shared_1_0_304" localSheetId="2">#N/A</definedName>
    <definedName name="__shared_1_0_304">NA()</definedName>
    <definedName name="__shared_1_0_305" localSheetId="2">#N/A</definedName>
    <definedName name="__shared_1_0_305">NA()</definedName>
    <definedName name="__shared_1_0_306" localSheetId="2">#N/A</definedName>
    <definedName name="__shared_1_0_306">NA()</definedName>
    <definedName name="__shared_1_0_307" localSheetId="2">#N/A</definedName>
    <definedName name="__shared_1_0_307">NA()</definedName>
    <definedName name="__shared_1_0_308" localSheetId="2">#N/A</definedName>
    <definedName name="__shared_1_0_308">NA()</definedName>
    <definedName name="__shared_1_0_309" localSheetId="2">#REF!</definedName>
    <definedName name="__shared_1_0_309">NA()</definedName>
    <definedName name="__shared_1_0_31" localSheetId="2">#N/A</definedName>
    <definedName name="__shared_1_0_31">NA()</definedName>
    <definedName name="__shared_1_0_310" localSheetId="2">#N/A</definedName>
    <definedName name="__shared_1_0_310">NA()</definedName>
    <definedName name="__shared_1_0_311" localSheetId="2">#N/A</definedName>
    <definedName name="__shared_1_0_311">NA()</definedName>
    <definedName name="__shared_1_0_312" localSheetId="2">#N/A</definedName>
    <definedName name="__shared_1_0_312">NA()</definedName>
    <definedName name="__shared_1_0_313" localSheetId="2">#N/A</definedName>
    <definedName name="__shared_1_0_313">NA()</definedName>
    <definedName name="__shared_1_0_314" localSheetId="2">#N/A</definedName>
    <definedName name="__shared_1_0_314">NA()</definedName>
    <definedName name="__shared_1_0_315" localSheetId="2">#N/A</definedName>
    <definedName name="__shared_1_0_315">NA()</definedName>
    <definedName name="__shared_1_0_316" localSheetId="2">#N/A</definedName>
    <definedName name="__shared_1_0_316">NA()</definedName>
    <definedName name="__shared_1_0_317" localSheetId="2">#N/A</definedName>
    <definedName name="__shared_1_0_317">NA()</definedName>
    <definedName name="__shared_1_0_318" localSheetId="2">#N/A</definedName>
    <definedName name="__shared_1_0_318">NA()</definedName>
    <definedName name="__shared_1_0_319" localSheetId="2">#N/A</definedName>
    <definedName name="__shared_1_0_319">NA()</definedName>
    <definedName name="__shared_1_0_32" localSheetId="2">#N/A</definedName>
    <definedName name="__shared_1_0_32">NA()</definedName>
    <definedName name="__shared_1_0_320" localSheetId="2">#REF!</definedName>
    <definedName name="__shared_1_0_320">NA()</definedName>
    <definedName name="__shared_1_0_321" localSheetId="2">#N/A</definedName>
    <definedName name="__shared_1_0_321">NA()</definedName>
    <definedName name="__shared_1_0_322" localSheetId="2">#N/A</definedName>
    <definedName name="__shared_1_0_322">NA()</definedName>
    <definedName name="__shared_1_0_323" localSheetId="2">#N/A</definedName>
    <definedName name="__shared_1_0_323">NA()</definedName>
    <definedName name="__shared_1_0_324" localSheetId="2">#N/A</definedName>
    <definedName name="__shared_1_0_324">NA()</definedName>
    <definedName name="__shared_1_0_325" localSheetId="2">#N/A</definedName>
    <definedName name="__shared_1_0_325">NA()</definedName>
    <definedName name="__shared_1_0_326" localSheetId="2">#N/A</definedName>
    <definedName name="__shared_1_0_326">NA()</definedName>
    <definedName name="__shared_1_0_327" localSheetId="2">#N/A</definedName>
    <definedName name="__shared_1_0_327">NA()</definedName>
    <definedName name="__shared_1_0_328" localSheetId="2">#N/A</definedName>
    <definedName name="__shared_1_0_328">NA()</definedName>
    <definedName name="__shared_1_0_329" localSheetId="2">#N/A</definedName>
    <definedName name="__shared_1_0_329">NA()</definedName>
    <definedName name="__shared_1_0_33" localSheetId="2">#REF!</definedName>
    <definedName name="__shared_1_0_33">NA()</definedName>
    <definedName name="__shared_1_0_330" localSheetId="2">#N/A</definedName>
    <definedName name="__shared_1_0_330">NA()</definedName>
    <definedName name="__shared_1_0_331" localSheetId="2">#REF!</definedName>
    <definedName name="__shared_1_0_331">NA()</definedName>
    <definedName name="__shared_1_0_332" localSheetId="2">#N/A</definedName>
    <definedName name="__shared_1_0_332">NA()</definedName>
    <definedName name="__shared_1_0_333" localSheetId="2">#N/A</definedName>
    <definedName name="__shared_1_0_333">NA()</definedName>
    <definedName name="__shared_1_0_334" localSheetId="2">#N/A</definedName>
    <definedName name="__shared_1_0_334">NA()</definedName>
    <definedName name="__shared_1_0_335" localSheetId="2">#N/A</definedName>
    <definedName name="__shared_1_0_335">NA()</definedName>
    <definedName name="__shared_1_0_336" localSheetId="2">#N/A</definedName>
    <definedName name="__shared_1_0_336">NA()</definedName>
    <definedName name="__shared_1_0_337" localSheetId="2">#N/A</definedName>
    <definedName name="__shared_1_0_337">NA()</definedName>
    <definedName name="__shared_1_0_338" localSheetId="2">#N/A</definedName>
    <definedName name="__shared_1_0_338">NA()</definedName>
    <definedName name="__shared_1_0_339" localSheetId="2">#N/A</definedName>
    <definedName name="__shared_1_0_339">NA()</definedName>
    <definedName name="__shared_1_0_34" localSheetId="2">#N/A</definedName>
    <definedName name="__shared_1_0_34">NA()</definedName>
    <definedName name="__shared_1_0_340" localSheetId="2">#N/A</definedName>
    <definedName name="__shared_1_0_340">NA()</definedName>
    <definedName name="__shared_1_0_341" localSheetId="2">#N/A</definedName>
    <definedName name="__shared_1_0_341">NA()</definedName>
    <definedName name="__shared_1_0_342" localSheetId="2">#REF!</definedName>
    <definedName name="__shared_1_0_342">NA()</definedName>
    <definedName name="__shared_1_0_343" localSheetId="2">#N/A</definedName>
    <definedName name="__shared_1_0_343">NA()</definedName>
    <definedName name="__shared_1_0_344" localSheetId="2">#N/A</definedName>
    <definedName name="__shared_1_0_344">NA()</definedName>
    <definedName name="__shared_1_0_345" localSheetId="2">#N/A</definedName>
    <definedName name="__shared_1_0_345">NA()</definedName>
    <definedName name="__shared_1_0_346" localSheetId="2">#N/A</definedName>
    <definedName name="__shared_1_0_346">NA()</definedName>
    <definedName name="__shared_1_0_347" localSheetId="2">#N/A</definedName>
    <definedName name="__shared_1_0_347">NA()</definedName>
    <definedName name="__shared_1_0_348" localSheetId="2">#N/A</definedName>
    <definedName name="__shared_1_0_348">NA()</definedName>
    <definedName name="__shared_1_0_349" localSheetId="2">#N/A</definedName>
    <definedName name="__shared_1_0_349">NA()</definedName>
    <definedName name="__shared_1_0_35" localSheetId="2">#N/A</definedName>
    <definedName name="__shared_1_0_35">NA()</definedName>
    <definedName name="__shared_1_0_350" localSheetId="2">#N/A</definedName>
    <definedName name="__shared_1_0_350">NA()</definedName>
    <definedName name="__shared_1_0_351" localSheetId="2">#N/A</definedName>
    <definedName name="__shared_1_0_351">NA()</definedName>
    <definedName name="__shared_1_0_352" localSheetId="2">#N/A</definedName>
    <definedName name="__shared_1_0_352">NA()</definedName>
    <definedName name="__shared_1_0_353" localSheetId="2">#REF!</definedName>
    <definedName name="__shared_1_0_353">NA()</definedName>
    <definedName name="__shared_1_0_354" localSheetId="2">#N/A</definedName>
    <definedName name="__shared_1_0_354">NA()</definedName>
    <definedName name="__shared_1_0_355" localSheetId="2">#N/A</definedName>
    <definedName name="__shared_1_0_355">NA()</definedName>
    <definedName name="__shared_1_0_356" localSheetId="2">#N/A</definedName>
    <definedName name="__shared_1_0_356">NA()</definedName>
    <definedName name="__shared_1_0_357" localSheetId="2">#N/A</definedName>
    <definedName name="__shared_1_0_357">NA()</definedName>
    <definedName name="__shared_1_0_358" localSheetId="2">#N/A</definedName>
    <definedName name="__shared_1_0_358">NA()</definedName>
    <definedName name="__shared_1_0_359" localSheetId="2">#N/A</definedName>
    <definedName name="__shared_1_0_359">NA()</definedName>
    <definedName name="__shared_1_0_36" localSheetId="2">#N/A</definedName>
    <definedName name="__shared_1_0_36">NA()</definedName>
    <definedName name="__shared_1_0_360" localSheetId="2">#N/A</definedName>
    <definedName name="__shared_1_0_360">NA()</definedName>
    <definedName name="__shared_1_0_361" localSheetId="2">#N/A</definedName>
    <definedName name="__shared_1_0_361">NA()</definedName>
    <definedName name="__shared_1_0_362" localSheetId="2">#N/A</definedName>
    <definedName name="__shared_1_0_362">NA()</definedName>
    <definedName name="__shared_1_0_363" localSheetId="2">#N/A</definedName>
    <definedName name="__shared_1_0_363">NA()</definedName>
    <definedName name="__shared_1_0_364" localSheetId="2">#REF!</definedName>
    <definedName name="__shared_1_0_364">NA()</definedName>
    <definedName name="__shared_1_0_365" localSheetId="2">#N/A</definedName>
    <definedName name="__shared_1_0_365">NA()</definedName>
    <definedName name="__shared_1_0_366" localSheetId="2">#N/A</definedName>
    <definedName name="__shared_1_0_366">NA()</definedName>
    <definedName name="__shared_1_0_367" localSheetId="2">#N/A</definedName>
    <definedName name="__shared_1_0_367">NA()</definedName>
    <definedName name="__shared_1_0_368" localSheetId="2">#N/A</definedName>
    <definedName name="__shared_1_0_368">NA()</definedName>
    <definedName name="__shared_1_0_369" localSheetId="2">#N/A</definedName>
    <definedName name="__shared_1_0_369">NA()</definedName>
    <definedName name="__shared_1_0_37" localSheetId="2">#N/A</definedName>
    <definedName name="__shared_1_0_37">NA()</definedName>
    <definedName name="__shared_1_0_370" localSheetId="2">#N/A</definedName>
    <definedName name="__shared_1_0_370">NA()</definedName>
    <definedName name="__shared_1_0_371" localSheetId="2">#N/A</definedName>
    <definedName name="__shared_1_0_371">NA()</definedName>
    <definedName name="__shared_1_0_372" localSheetId="2">#N/A</definedName>
    <definedName name="__shared_1_0_372">NA()</definedName>
    <definedName name="__shared_1_0_373" localSheetId="2">#N/A</definedName>
    <definedName name="__shared_1_0_373">NA()</definedName>
    <definedName name="__shared_1_0_374" localSheetId="2">#N/A</definedName>
    <definedName name="__shared_1_0_374">NA()</definedName>
    <definedName name="__shared_1_0_375" localSheetId="2">#REF!</definedName>
    <definedName name="__shared_1_0_375">NA()</definedName>
    <definedName name="__shared_1_0_376" localSheetId="2">#N/A</definedName>
    <definedName name="__shared_1_0_376">NA()</definedName>
    <definedName name="__shared_1_0_377" localSheetId="2">#N/A</definedName>
    <definedName name="__shared_1_0_377">NA()</definedName>
    <definedName name="__shared_1_0_378" localSheetId="2">#N/A</definedName>
    <definedName name="__shared_1_0_378">NA()</definedName>
    <definedName name="__shared_1_0_379" localSheetId="2">#N/A</definedName>
    <definedName name="__shared_1_0_379">NA()</definedName>
    <definedName name="__shared_1_0_38" localSheetId="2">#N/A</definedName>
    <definedName name="__shared_1_0_38">NA()</definedName>
    <definedName name="__shared_1_0_380" localSheetId="2">#N/A</definedName>
    <definedName name="__shared_1_0_380">NA()</definedName>
    <definedName name="__shared_1_0_381" localSheetId="2">#N/A</definedName>
    <definedName name="__shared_1_0_381">NA()</definedName>
    <definedName name="__shared_1_0_382" localSheetId="2">#N/A</definedName>
    <definedName name="__shared_1_0_382">NA()</definedName>
    <definedName name="__shared_1_0_383" localSheetId="2">#N/A</definedName>
    <definedName name="__shared_1_0_383">NA()</definedName>
    <definedName name="__shared_1_0_384" localSheetId="2">#N/A</definedName>
    <definedName name="__shared_1_0_384">NA()</definedName>
    <definedName name="__shared_1_0_385" localSheetId="2">#N/A</definedName>
    <definedName name="__shared_1_0_385">NA()</definedName>
    <definedName name="__shared_1_0_386" localSheetId="2">#REF!</definedName>
    <definedName name="__shared_1_0_386">NA()</definedName>
    <definedName name="__shared_1_0_387" localSheetId="2">#N/A</definedName>
    <definedName name="__shared_1_0_387">NA()</definedName>
    <definedName name="__shared_1_0_388" localSheetId="2">#N/A</definedName>
    <definedName name="__shared_1_0_388">NA()</definedName>
    <definedName name="__shared_1_0_389" localSheetId="2">#N/A</definedName>
    <definedName name="__shared_1_0_389">NA()</definedName>
    <definedName name="__shared_1_0_39" localSheetId="2">#N/A</definedName>
    <definedName name="__shared_1_0_39">NA()</definedName>
    <definedName name="__shared_1_0_390" localSheetId="2">#N/A</definedName>
    <definedName name="__shared_1_0_390">NA()</definedName>
    <definedName name="__shared_1_0_391" localSheetId="2">#N/A</definedName>
    <definedName name="__shared_1_0_391">NA()</definedName>
    <definedName name="__shared_1_0_392" localSheetId="2">#N/A</definedName>
    <definedName name="__shared_1_0_392">NA()</definedName>
    <definedName name="__shared_1_0_393" localSheetId="2">#N/A</definedName>
    <definedName name="__shared_1_0_393">NA()</definedName>
    <definedName name="__shared_1_0_394" localSheetId="2">#N/A</definedName>
    <definedName name="__shared_1_0_394">NA()</definedName>
    <definedName name="__shared_1_0_395" localSheetId="2">#N/A</definedName>
    <definedName name="__shared_1_0_395">NA()</definedName>
    <definedName name="__shared_1_0_396" localSheetId="2">#N/A</definedName>
    <definedName name="__shared_1_0_396">NA()</definedName>
    <definedName name="__shared_1_0_397" localSheetId="2">#REF!</definedName>
    <definedName name="__shared_1_0_397">NA()</definedName>
    <definedName name="__shared_1_0_398" localSheetId="2">#N/A</definedName>
    <definedName name="__shared_1_0_398">NA()</definedName>
    <definedName name="__shared_1_0_399" localSheetId="2">#N/A</definedName>
    <definedName name="__shared_1_0_399">NA()</definedName>
    <definedName name="__shared_1_0_4" localSheetId="2">#N/A</definedName>
    <definedName name="__shared_1_0_4">NA()</definedName>
    <definedName name="__shared_1_0_40" localSheetId="2">#N/A</definedName>
    <definedName name="__shared_1_0_40">NA()</definedName>
    <definedName name="__shared_1_0_400" localSheetId="2">#N/A</definedName>
    <definedName name="__shared_1_0_400">NA()</definedName>
    <definedName name="__shared_1_0_401" localSheetId="2">#N/A</definedName>
    <definedName name="__shared_1_0_401">NA()</definedName>
    <definedName name="__shared_1_0_402" localSheetId="2">#N/A</definedName>
    <definedName name="__shared_1_0_402">NA()</definedName>
    <definedName name="__shared_1_0_403" localSheetId="2">#N/A</definedName>
    <definedName name="__shared_1_0_403">NA()</definedName>
    <definedName name="__shared_1_0_404" localSheetId="2">#N/A</definedName>
    <definedName name="__shared_1_0_404">NA()</definedName>
    <definedName name="__shared_1_0_405" localSheetId="2">#N/A</definedName>
    <definedName name="__shared_1_0_405">NA()</definedName>
    <definedName name="__shared_1_0_406" localSheetId="2">#N/A</definedName>
    <definedName name="__shared_1_0_406">NA()</definedName>
    <definedName name="__shared_1_0_407" localSheetId="2">#N/A</definedName>
    <definedName name="__shared_1_0_407">NA()</definedName>
    <definedName name="__shared_1_0_408" localSheetId="2">#REF!</definedName>
    <definedName name="__shared_1_0_408">NA()</definedName>
    <definedName name="__shared_1_0_409" localSheetId="2">#N/A</definedName>
    <definedName name="__shared_1_0_409">NA()</definedName>
    <definedName name="__shared_1_0_41" localSheetId="2">#N/A</definedName>
    <definedName name="__shared_1_0_41">NA()</definedName>
    <definedName name="__shared_1_0_410" localSheetId="2">#N/A</definedName>
    <definedName name="__shared_1_0_410">NA()</definedName>
    <definedName name="__shared_1_0_411" localSheetId="2">#N/A</definedName>
    <definedName name="__shared_1_0_411">NA()</definedName>
    <definedName name="__shared_1_0_412" localSheetId="2">#N/A</definedName>
    <definedName name="__shared_1_0_412">NA()</definedName>
    <definedName name="__shared_1_0_413" localSheetId="2">#N/A</definedName>
    <definedName name="__shared_1_0_413">NA()</definedName>
    <definedName name="__shared_1_0_414" localSheetId="2">#N/A</definedName>
    <definedName name="__shared_1_0_414">NA()</definedName>
    <definedName name="__shared_1_0_415" localSheetId="2">#N/A</definedName>
    <definedName name="__shared_1_0_415">NA()</definedName>
    <definedName name="__shared_1_0_416" localSheetId="2">#N/A</definedName>
    <definedName name="__shared_1_0_416">NA()</definedName>
    <definedName name="__shared_1_0_417" localSheetId="2">#N/A</definedName>
    <definedName name="__shared_1_0_417">NA()</definedName>
    <definedName name="__shared_1_0_418" localSheetId="2">#N/A</definedName>
    <definedName name="__shared_1_0_418">NA()</definedName>
    <definedName name="__shared_1_0_419" localSheetId="2">#REF!</definedName>
    <definedName name="__shared_1_0_419">NA()</definedName>
    <definedName name="__shared_1_0_42" localSheetId="2">#N/A</definedName>
    <definedName name="__shared_1_0_42">NA()</definedName>
    <definedName name="__shared_1_0_420" localSheetId="2">#N/A</definedName>
    <definedName name="__shared_1_0_420">NA()</definedName>
    <definedName name="__shared_1_0_421" localSheetId="2">#N/A</definedName>
    <definedName name="__shared_1_0_421">NA()</definedName>
    <definedName name="__shared_1_0_422" localSheetId="2">#N/A</definedName>
    <definedName name="__shared_1_0_422">NA()</definedName>
    <definedName name="__shared_1_0_423" localSheetId="2">#N/A</definedName>
    <definedName name="__shared_1_0_423">NA()</definedName>
    <definedName name="__shared_1_0_424" localSheetId="2">#N/A</definedName>
    <definedName name="__shared_1_0_424">NA()</definedName>
    <definedName name="__shared_1_0_425" localSheetId="2">#N/A</definedName>
    <definedName name="__shared_1_0_425">NA()</definedName>
    <definedName name="__shared_1_0_426" localSheetId="2">#N/A</definedName>
    <definedName name="__shared_1_0_426">NA()</definedName>
    <definedName name="__shared_1_0_427" localSheetId="2">#N/A</definedName>
    <definedName name="__shared_1_0_427">NA()</definedName>
    <definedName name="__shared_1_0_428" localSheetId="2">#N/A</definedName>
    <definedName name="__shared_1_0_428">NA()</definedName>
    <definedName name="__shared_1_0_429" localSheetId="2">#N/A</definedName>
    <definedName name="__shared_1_0_429">NA()</definedName>
    <definedName name="__shared_1_0_43" localSheetId="2">#N/A</definedName>
    <definedName name="__shared_1_0_43">NA()</definedName>
    <definedName name="__shared_1_0_430" localSheetId="2">#REF!</definedName>
    <definedName name="__shared_1_0_430">NA()</definedName>
    <definedName name="__shared_1_0_431" localSheetId="2">#N/A</definedName>
    <definedName name="__shared_1_0_431">NA()</definedName>
    <definedName name="__shared_1_0_432" localSheetId="2">#N/A</definedName>
    <definedName name="__shared_1_0_432">NA()</definedName>
    <definedName name="__shared_1_0_433" localSheetId="2">#N/A</definedName>
    <definedName name="__shared_1_0_433">NA()</definedName>
    <definedName name="__shared_1_0_434" localSheetId="2">#N/A</definedName>
    <definedName name="__shared_1_0_434">NA()</definedName>
    <definedName name="__shared_1_0_435" localSheetId="2">#N/A</definedName>
    <definedName name="__shared_1_0_435">NA()</definedName>
    <definedName name="__shared_1_0_436" localSheetId="2">#N/A</definedName>
    <definedName name="__shared_1_0_436">NA()</definedName>
    <definedName name="__shared_1_0_437" localSheetId="2">#N/A</definedName>
    <definedName name="__shared_1_0_437">NA()</definedName>
    <definedName name="__shared_1_0_438" localSheetId="2">#N/A</definedName>
    <definedName name="__shared_1_0_438">NA()</definedName>
    <definedName name="__shared_1_0_439" localSheetId="2">#N/A</definedName>
    <definedName name="__shared_1_0_439">NA()</definedName>
    <definedName name="__shared_1_0_44" localSheetId="2">#REF!</definedName>
    <definedName name="__shared_1_0_44">NA()</definedName>
    <definedName name="__shared_1_0_440" localSheetId="2">#N/A</definedName>
    <definedName name="__shared_1_0_440">NA()</definedName>
    <definedName name="__shared_1_0_441" localSheetId="2">#REF!</definedName>
    <definedName name="__shared_1_0_441">NA()</definedName>
    <definedName name="__shared_1_0_442" localSheetId="2">#N/A</definedName>
    <definedName name="__shared_1_0_442">NA()</definedName>
    <definedName name="__shared_1_0_443" localSheetId="2">#N/A</definedName>
    <definedName name="__shared_1_0_443">NA()</definedName>
    <definedName name="__shared_1_0_444" localSheetId="2">#N/A</definedName>
    <definedName name="__shared_1_0_444">NA()</definedName>
    <definedName name="__shared_1_0_445" localSheetId="2">#N/A</definedName>
    <definedName name="__shared_1_0_445">NA()</definedName>
    <definedName name="__shared_1_0_446" localSheetId="2">#N/A</definedName>
    <definedName name="__shared_1_0_446">NA()</definedName>
    <definedName name="__shared_1_0_447" localSheetId="2">#N/A</definedName>
    <definedName name="__shared_1_0_447">NA()</definedName>
    <definedName name="__shared_1_0_448" localSheetId="2">#N/A</definedName>
    <definedName name="__shared_1_0_448">NA()</definedName>
    <definedName name="__shared_1_0_449" localSheetId="2">#N/A</definedName>
    <definedName name="__shared_1_0_449">NA()</definedName>
    <definedName name="__shared_1_0_45" localSheetId="2">#N/A</definedName>
    <definedName name="__shared_1_0_45">NA()</definedName>
    <definedName name="__shared_1_0_450" localSheetId="2">#N/A</definedName>
    <definedName name="__shared_1_0_450">NA()</definedName>
    <definedName name="__shared_1_0_451" localSheetId="2">#N/A</definedName>
    <definedName name="__shared_1_0_451">NA()</definedName>
    <definedName name="__shared_1_0_452" localSheetId="2">#N/A</definedName>
    <definedName name="__shared_1_0_452">NA()</definedName>
    <definedName name="__shared_1_0_453" localSheetId="2">#N/A</definedName>
    <definedName name="__shared_1_0_453">NA()</definedName>
    <definedName name="__shared_1_0_454" localSheetId="2">#REF!</definedName>
    <definedName name="__shared_1_0_454">NA()</definedName>
    <definedName name="__shared_1_0_455" localSheetId="2">#N/A</definedName>
    <definedName name="__shared_1_0_455">NA()</definedName>
    <definedName name="__shared_1_0_456" localSheetId="2">#N/A</definedName>
    <definedName name="__shared_1_0_456">NA()</definedName>
    <definedName name="__shared_1_0_457" localSheetId="2">#N/A</definedName>
    <definedName name="__shared_1_0_457">NA()</definedName>
    <definedName name="__shared_1_0_458" localSheetId="2">#N/A</definedName>
    <definedName name="__shared_1_0_458">NA()</definedName>
    <definedName name="__shared_1_0_459" localSheetId="2">#N/A</definedName>
    <definedName name="__shared_1_0_459">NA()</definedName>
    <definedName name="__shared_1_0_46" localSheetId="2">#N/A</definedName>
    <definedName name="__shared_1_0_46">NA()</definedName>
    <definedName name="__shared_1_0_460" localSheetId="2">#N/A</definedName>
    <definedName name="__shared_1_0_460">NA()</definedName>
    <definedName name="__shared_1_0_461" localSheetId="2">#N/A</definedName>
    <definedName name="__shared_1_0_461">NA()</definedName>
    <definedName name="__shared_1_0_462" localSheetId="2">#N/A</definedName>
    <definedName name="__shared_1_0_462">NA()</definedName>
    <definedName name="__shared_1_0_463" localSheetId="2">#N/A</definedName>
    <definedName name="__shared_1_0_463">NA()</definedName>
    <definedName name="__shared_1_0_464" localSheetId="2">#N/A</definedName>
    <definedName name="__shared_1_0_464">NA()</definedName>
    <definedName name="__shared_1_0_465" localSheetId="2">#REF!</definedName>
    <definedName name="__shared_1_0_465">NA()</definedName>
    <definedName name="__shared_1_0_466" localSheetId="2">#N/A</definedName>
    <definedName name="__shared_1_0_466">NA()</definedName>
    <definedName name="__shared_1_0_467" localSheetId="2">#N/A</definedName>
    <definedName name="__shared_1_0_467">NA()</definedName>
    <definedName name="__shared_1_0_468" localSheetId="2">#N/A</definedName>
    <definedName name="__shared_1_0_468">NA()</definedName>
    <definedName name="__shared_1_0_469" localSheetId="2">#N/A</definedName>
    <definedName name="__shared_1_0_469">NA()</definedName>
    <definedName name="__shared_1_0_47" localSheetId="2">#N/A</definedName>
    <definedName name="__shared_1_0_47">NA()</definedName>
    <definedName name="__shared_1_0_470" localSheetId="2">#N/A</definedName>
    <definedName name="__shared_1_0_470">NA()</definedName>
    <definedName name="__shared_1_0_471" localSheetId="2">#N/A</definedName>
    <definedName name="__shared_1_0_471">NA()</definedName>
    <definedName name="__shared_1_0_472" localSheetId="2">#N/A</definedName>
    <definedName name="__shared_1_0_472">NA()</definedName>
    <definedName name="__shared_1_0_473" localSheetId="2">#N/A</definedName>
    <definedName name="__shared_1_0_473">NA()</definedName>
    <definedName name="__shared_1_0_474" localSheetId="2">#N/A</definedName>
    <definedName name="__shared_1_0_474">NA()</definedName>
    <definedName name="__shared_1_0_475" localSheetId="2">#N/A</definedName>
    <definedName name="__shared_1_0_475">NA()</definedName>
    <definedName name="__shared_1_0_476" localSheetId="2">#N/A</definedName>
    <definedName name="__shared_1_0_476">NA()</definedName>
    <definedName name="__shared_1_0_477" localSheetId="2">#REF!</definedName>
    <definedName name="__shared_1_0_477">NA()</definedName>
    <definedName name="__shared_1_0_478" localSheetId="2">#N/A</definedName>
    <definedName name="__shared_1_0_478">NA()</definedName>
    <definedName name="__shared_1_0_479" localSheetId="2">#N/A</definedName>
    <definedName name="__shared_1_0_479">NA()</definedName>
    <definedName name="__shared_1_0_48" localSheetId="2">#N/A</definedName>
    <definedName name="__shared_1_0_48">NA()</definedName>
    <definedName name="__shared_1_0_480" localSheetId="2">#N/A</definedName>
    <definedName name="__shared_1_0_480">NA()</definedName>
    <definedName name="__shared_1_0_481" localSheetId="2">#N/A</definedName>
    <definedName name="__shared_1_0_481">NA()</definedName>
    <definedName name="__shared_1_0_482" localSheetId="2">#N/A</definedName>
    <definedName name="__shared_1_0_482">NA()</definedName>
    <definedName name="__shared_1_0_483" localSheetId="2">#N/A</definedName>
    <definedName name="__shared_1_0_483">NA()</definedName>
    <definedName name="__shared_1_0_484" localSheetId="2">#N/A</definedName>
    <definedName name="__shared_1_0_484">NA()</definedName>
    <definedName name="__shared_1_0_485" localSheetId="2">#N/A</definedName>
    <definedName name="__shared_1_0_485">NA()</definedName>
    <definedName name="__shared_1_0_486" localSheetId="2">#N/A</definedName>
    <definedName name="__shared_1_0_486">NA()</definedName>
    <definedName name="__shared_1_0_487" localSheetId="2">#N/A</definedName>
    <definedName name="__shared_1_0_487">NA()</definedName>
    <definedName name="__shared_1_0_488" localSheetId="2">#REF!</definedName>
    <definedName name="__shared_1_0_488">NA()</definedName>
    <definedName name="__shared_1_0_489" localSheetId="2">#N/A</definedName>
    <definedName name="__shared_1_0_489">NA()</definedName>
    <definedName name="__shared_1_0_49" localSheetId="2">#N/A</definedName>
    <definedName name="__shared_1_0_49">NA()</definedName>
    <definedName name="__shared_1_0_490" localSheetId="2">#N/A</definedName>
    <definedName name="__shared_1_0_490">NA()</definedName>
    <definedName name="__shared_1_0_491" localSheetId="2">#N/A</definedName>
    <definedName name="__shared_1_0_491">NA()</definedName>
    <definedName name="__shared_1_0_492" localSheetId="2">#N/A</definedName>
    <definedName name="__shared_1_0_492">NA()</definedName>
    <definedName name="__shared_1_0_493" localSheetId="2">#N/A</definedName>
    <definedName name="__shared_1_0_493">NA()</definedName>
    <definedName name="__shared_1_0_494" localSheetId="2">#N/A</definedName>
    <definedName name="__shared_1_0_494">NA()</definedName>
    <definedName name="__shared_1_0_495" localSheetId="2">#N/A</definedName>
    <definedName name="__shared_1_0_495">NA()</definedName>
    <definedName name="__shared_1_0_496" localSheetId="2">#N/A</definedName>
    <definedName name="__shared_1_0_496">NA()</definedName>
    <definedName name="__shared_1_0_497" localSheetId="2">#N/A</definedName>
    <definedName name="__shared_1_0_497">NA()</definedName>
    <definedName name="__shared_1_0_498" localSheetId="2">#N/A</definedName>
    <definedName name="__shared_1_0_498">NA()</definedName>
    <definedName name="__shared_1_0_5" localSheetId="2">#N/A</definedName>
    <definedName name="__shared_1_0_5">NA()</definedName>
    <definedName name="__shared_1_0_50" localSheetId="2">#N/A</definedName>
    <definedName name="__shared_1_0_50">NA()</definedName>
    <definedName name="__shared_1_0_51" localSheetId="2">#N/A</definedName>
    <definedName name="__shared_1_0_51">NA()</definedName>
    <definedName name="__shared_1_0_52" localSheetId="2">#N/A</definedName>
    <definedName name="__shared_1_0_52">NA()</definedName>
    <definedName name="__shared_1_0_53" localSheetId="2">#N/A</definedName>
    <definedName name="__shared_1_0_53">NA()</definedName>
    <definedName name="__shared_1_0_54" localSheetId="2">#N/A</definedName>
    <definedName name="__shared_1_0_54">NA()</definedName>
    <definedName name="__shared_1_0_55" localSheetId="2">#REF!</definedName>
    <definedName name="__shared_1_0_55">NA()</definedName>
    <definedName name="__shared_1_0_56" localSheetId="2">#N/A</definedName>
    <definedName name="__shared_1_0_56">NA()</definedName>
    <definedName name="__shared_1_0_57" localSheetId="2">#N/A</definedName>
    <definedName name="__shared_1_0_57">NA()</definedName>
    <definedName name="__shared_1_0_58" localSheetId="2">#N/A</definedName>
    <definedName name="__shared_1_0_58">NA()</definedName>
    <definedName name="__shared_1_0_59" localSheetId="2">#N/A</definedName>
    <definedName name="__shared_1_0_59">NA()</definedName>
    <definedName name="__shared_1_0_6" localSheetId="2">#N/A</definedName>
    <definedName name="__shared_1_0_6">NA()</definedName>
    <definedName name="__shared_1_0_60" localSheetId="2">#N/A</definedName>
    <definedName name="__shared_1_0_60">NA()</definedName>
    <definedName name="__shared_1_0_61" localSheetId="2">#N/A</definedName>
    <definedName name="__shared_1_0_61">NA()</definedName>
    <definedName name="__shared_1_0_62" localSheetId="2">#N/A</definedName>
    <definedName name="__shared_1_0_62">NA()</definedName>
    <definedName name="__shared_1_0_63" localSheetId="2">#N/A</definedName>
    <definedName name="__shared_1_0_63">NA()</definedName>
    <definedName name="__shared_1_0_64" localSheetId="2">#N/A</definedName>
    <definedName name="__shared_1_0_64">NA()</definedName>
    <definedName name="__shared_1_0_65" localSheetId="2">#N/A</definedName>
    <definedName name="__shared_1_0_65">NA()</definedName>
    <definedName name="__shared_1_0_66" localSheetId="2">#REF!</definedName>
    <definedName name="__shared_1_0_66">NA()</definedName>
    <definedName name="__shared_1_0_67" localSheetId="2">#N/A</definedName>
    <definedName name="__shared_1_0_67">NA()</definedName>
    <definedName name="__shared_1_0_68" localSheetId="2">#N/A</definedName>
    <definedName name="__shared_1_0_68">NA()</definedName>
    <definedName name="__shared_1_0_69" localSheetId="2">#N/A</definedName>
    <definedName name="__shared_1_0_69">NA()</definedName>
    <definedName name="__shared_1_0_7" localSheetId="2">#N/A</definedName>
    <definedName name="__shared_1_0_7">NA()</definedName>
    <definedName name="__shared_1_0_70" localSheetId="2">#N/A</definedName>
    <definedName name="__shared_1_0_70">NA()</definedName>
    <definedName name="__shared_1_0_71" localSheetId="2">#N/A</definedName>
    <definedName name="__shared_1_0_71">NA()</definedName>
    <definedName name="__shared_1_0_72" localSheetId="2">#N/A</definedName>
    <definedName name="__shared_1_0_72">NA()</definedName>
    <definedName name="__shared_1_0_73" localSheetId="2">#N/A</definedName>
    <definedName name="__shared_1_0_73">NA()</definedName>
    <definedName name="__shared_1_0_74" localSheetId="2">#N/A</definedName>
    <definedName name="__shared_1_0_74">NA()</definedName>
    <definedName name="__shared_1_0_75" localSheetId="2">#N/A</definedName>
    <definedName name="__shared_1_0_75">NA()</definedName>
    <definedName name="__shared_1_0_76" localSheetId="2">#N/A</definedName>
    <definedName name="__shared_1_0_76">NA()</definedName>
    <definedName name="__shared_1_0_77" localSheetId="2">#N/A</definedName>
    <definedName name="__shared_1_0_77">NA()</definedName>
    <definedName name="__shared_1_0_78" localSheetId="2">#REF!</definedName>
    <definedName name="__shared_1_0_78">NA()</definedName>
    <definedName name="__shared_1_0_79" localSheetId="2">#N/A</definedName>
    <definedName name="__shared_1_0_79">NA()</definedName>
    <definedName name="__shared_1_0_8" localSheetId="2">#N/A</definedName>
    <definedName name="__shared_1_0_8">NA()</definedName>
    <definedName name="__shared_1_0_80" localSheetId="2">#N/A</definedName>
    <definedName name="__shared_1_0_80">NA()</definedName>
    <definedName name="__shared_1_0_81" localSheetId="2">#N/A</definedName>
    <definedName name="__shared_1_0_81">NA()</definedName>
    <definedName name="__shared_1_0_82" localSheetId="2">#N/A</definedName>
    <definedName name="__shared_1_0_82">NA()</definedName>
    <definedName name="__shared_1_0_83" localSheetId="2">#N/A</definedName>
    <definedName name="__shared_1_0_83">NA()</definedName>
    <definedName name="__shared_1_0_84" localSheetId="2">#N/A</definedName>
    <definedName name="__shared_1_0_84">NA()</definedName>
    <definedName name="__shared_1_0_85" localSheetId="2">#N/A</definedName>
    <definedName name="__shared_1_0_85">NA()</definedName>
    <definedName name="__shared_1_0_86" localSheetId="2">#N/A</definedName>
    <definedName name="__shared_1_0_86">NA()</definedName>
    <definedName name="__shared_1_0_87" localSheetId="2">#N/A</definedName>
    <definedName name="__shared_1_0_87">NA()</definedName>
    <definedName name="__shared_1_0_88" localSheetId="2">#N/A</definedName>
    <definedName name="__shared_1_0_88">NA()</definedName>
    <definedName name="__shared_1_0_89" localSheetId="2">#N/A</definedName>
    <definedName name="__shared_1_0_89">NA()</definedName>
    <definedName name="__shared_1_0_9" localSheetId="2">#N/A</definedName>
    <definedName name="__shared_1_0_9">NA()</definedName>
    <definedName name="__shared_1_0_90" localSheetId="2">#N/A</definedName>
    <definedName name="__shared_1_0_90">NA()</definedName>
    <definedName name="__shared_1_0_91" localSheetId="2">#N/A</definedName>
    <definedName name="__shared_1_0_91">NA()</definedName>
    <definedName name="__shared_1_0_92" localSheetId="2">#REF!</definedName>
    <definedName name="__shared_1_0_92">NA()</definedName>
    <definedName name="__shared_1_0_93" localSheetId="2">#N/A</definedName>
    <definedName name="__shared_1_0_93">NA()</definedName>
    <definedName name="__shared_1_0_94" localSheetId="2">#N/A</definedName>
    <definedName name="__shared_1_0_94">NA()</definedName>
    <definedName name="__shared_1_0_95" localSheetId="2">#N/A</definedName>
    <definedName name="__shared_1_0_95">NA()</definedName>
    <definedName name="__shared_1_0_96" localSheetId="2">#N/A</definedName>
    <definedName name="__shared_1_0_96">NA()</definedName>
    <definedName name="__shared_1_0_97" localSheetId="2">#N/A</definedName>
    <definedName name="__shared_1_0_97">NA()</definedName>
    <definedName name="__shared_1_0_98" localSheetId="2">#N/A</definedName>
    <definedName name="__shared_1_0_98">NA()</definedName>
    <definedName name="__shared_1_0_99" localSheetId="2">#N/A</definedName>
    <definedName name="__shared_1_0_99">NA()</definedName>
    <definedName name="__shared_2_0_0" localSheetId="2">#N/A</definedName>
    <definedName name="__shared_2_0_0">NA()</definedName>
    <definedName name="__shared_2_0_1" localSheetId="2">#N/A</definedName>
    <definedName name="__shared_2_0_1">NA()</definedName>
    <definedName name="__shared_2_0_2" localSheetId="2">#N/A</definedName>
    <definedName name="__shared_2_0_2">NA()</definedName>
    <definedName name="__shared_2_0_3" localSheetId="2">#N/A</definedName>
    <definedName name="__shared_2_0_3">NA()</definedName>
    <definedName name="__shared_2_0_4" localSheetId="2">#N/A</definedName>
    <definedName name="__shared_2_0_4">NA()</definedName>
    <definedName name="__xlnm_Print_Area" localSheetId="1">'Planilha orçamentária'!$A$1:$K$28</definedName>
    <definedName name="__xlnm_Print_Area" localSheetId="0">NA()</definedName>
    <definedName name="__xlnm_Print_Titles" localSheetId="1">'Planilha orçamentária'!$1:$4</definedName>
    <definedName name="__xlnm_Print_Titles" localSheetId="0">NA()</definedName>
    <definedName name="_xlnm.Print_Area" localSheetId="3">COMPOSIÇÕES!$A$1:$I$374</definedName>
    <definedName name="_xlnm.Print_Area" localSheetId="1">Cronograma!$A$1:$AF$20</definedName>
    <definedName name="_xlnm.Print_Area" localSheetId="2">'itens de relevancia'!$A$1:$D$11</definedName>
    <definedName name="_xlnm.Print_Area" localSheetId="0">'Planilha orçamentária'!$A$1:$H$93</definedName>
    <definedName name="Cronograma1" localSheetId="2">#N/A</definedName>
    <definedName name="Cronograma1">NA()</definedName>
    <definedName name="Excel_BuiltIn_Print_Area" localSheetId="1">NA()</definedName>
    <definedName name="Excel_BuiltIn_Print_Area" localSheetId="0">NA()</definedName>
    <definedName name="Excel_BuiltIn_Print_Titles" localSheetId="1">NA()</definedName>
    <definedName name="Excel_BuiltIn_Print_Titles" localSheetId="0">NA()</definedName>
    <definedName name="Fl_01" localSheetId="1">NA()</definedName>
    <definedName name="Fl_01" localSheetId="2">#N/A</definedName>
    <definedName name="Fl_01">NA()</definedName>
    <definedName name="pla" localSheetId="2">#N/A</definedName>
    <definedName name="pla">NA()</definedName>
    <definedName name="planilha" localSheetId="2">#N/A</definedName>
    <definedName name="planilha">NA()</definedName>
    <definedName name="SHARED_FORMULA_10_144_10_144_0">#REF!</definedName>
    <definedName name="SHARED_FORMULA_10_176_10_176_0">#REF!</definedName>
    <definedName name="SHARED_FORMULA_10_21_10_21_1">#REF!</definedName>
    <definedName name="SHARED_FORMULA_10_34_10_34_1">#REF!</definedName>
    <definedName name="SHARED_FORMULA_10_35_10_35_1">NA()</definedName>
    <definedName name="SHARED_FORMULA_10_7_10_7_1">#REF!</definedName>
    <definedName name="SHARED_FORMULA_11_11_11_11_0">__shared_1_0_2</definedName>
    <definedName name="SHARED_FORMULA_11_144_11_144_0">#REF!*#REF!</definedName>
    <definedName name="SHARED_FORMULA_11_176_11_176_0">#REF!*#REF!</definedName>
    <definedName name="SHARED_FORMULA_11_21_11_21_1">#REF!*#REF!</definedName>
    <definedName name="SHARED_FORMULA_11_34_11_34_0">__shared_1_0_12</definedName>
    <definedName name="SHARED_FORMULA_11_34_11_34_1">#REF!*#REF!</definedName>
    <definedName name="SHARED_FORMULA_11_35_11_35_1">NA()</definedName>
    <definedName name="SHARED_FORMULA_11_36_11_36_0">__shared_1_0_12</definedName>
    <definedName name="SHARED_FORMULA_11_7_11_7_1">#REF!*#REF!</definedName>
    <definedName name="SHARED_FORMULA_12_11_12_11_0">__shared_1_0_3</definedName>
    <definedName name="SHARED_FORMULA_12_144_12_144_0">#REF!*#REF!</definedName>
    <definedName name="SHARED_FORMULA_12_176_12_176_0">#REF!*#REF!</definedName>
    <definedName name="SHARED_FORMULA_12_21_12_21_1">#REF!*#REF!</definedName>
    <definedName name="SHARED_FORMULA_12_34_12_34_0">__shared_1_0_13</definedName>
    <definedName name="SHARED_FORMULA_12_34_12_34_1">#REF!*#REF!</definedName>
    <definedName name="SHARED_FORMULA_12_35_12_35_1">NA()</definedName>
    <definedName name="SHARED_FORMULA_12_36_12_36_0">__shared_1_0_13</definedName>
    <definedName name="SHARED_FORMULA_12_7_12_7_1">#REF!*#REF!</definedName>
    <definedName name="SHARED_FORMULA_13_11_13_11_0">__shared_1_0_4</definedName>
    <definedName name="SHARED_FORMULA_13_144_13_144_0">#REF!*#REF!</definedName>
    <definedName name="SHARED_FORMULA_13_176_13_176_0">#REF!*#REF!</definedName>
    <definedName name="SHARED_FORMULA_13_21_13_21_1">#REF!*#REF!</definedName>
    <definedName name="SHARED_FORMULA_13_34_13_34_0">__shared_1_0_14</definedName>
    <definedName name="SHARED_FORMULA_13_34_13_34_1">#REF!*#REF!</definedName>
    <definedName name="SHARED_FORMULA_13_35_13_35_1">NA()</definedName>
    <definedName name="SHARED_FORMULA_13_36_13_36_0">__shared_1_0_14</definedName>
    <definedName name="SHARED_FORMULA_13_7_13_7_1">#REF!*#REF!</definedName>
    <definedName name="SHARED_FORMULA_14_144_14_144_0">#REF!*#REF!</definedName>
    <definedName name="SHARED_FORMULA_14_176_14_176_0">#REF!*#REF!</definedName>
    <definedName name="SHARED_FORMULA_14_21_14_21_1">#REF!*#REF!</definedName>
    <definedName name="SHARED_FORMULA_14_34_14_34_1">#REF!*#REF!</definedName>
    <definedName name="SHARED_FORMULA_14_35_14_35_1">NA()</definedName>
    <definedName name="SHARED_FORMULA_14_7_14_7_1">#REF!*#REF!</definedName>
    <definedName name="SHARED_FORMULA_15_144_15_144_0">(((#REF!+#REF!+#REF!)*(1+#REF!))*(1+#REF!))</definedName>
    <definedName name="SHARED_FORMULA_15_176_15_176_0">(((#REF!+#REF!+#REF!)*(1+#REF!))*(1+#REF!))</definedName>
    <definedName name="SHARED_FORMULA_15_21_15_21_1">(((#REF!+#REF!+#REF!)*(1+#REF!))*(1+#REF!))</definedName>
    <definedName name="SHARED_FORMULA_15_34_15_34_1">(((#REF!+#REF!+#REF!)*(1+#REF!))*(1+#REF!))</definedName>
    <definedName name="SHARED_FORMULA_15_35_15_35_1">NA()</definedName>
    <definedName name="SHARED_FORMULA_15_7_15_7_1">(((#REF!+#REF!+#REF!)*(1+#REF!))*(1+#REF!))</definedName>
    <definedName name="SHARED_FORMULA_16_144_16_144_0">(((#REF!+#REF!+#REF!)*(1+#REF!))*(1+#REF!))</definedName>
    <definedName name="SHARED_FORMULA_16_176_16_176_0">(((#REF!+#REF!+#REF!)*(1+#REF!))*(1+#REF!))</definedName>
    <definedName name="SHARED_FORMULA_16_21_16_21_1">(((#REF!+#REF!+#REF!)*(1+#REF!))*(1+#REF!))</definedName>
    <definedName name="SHARED_FORMULA_16_34_16_34_1">(((#REF!+#REF!+#REF!)*(1+#REF!))*(1+#REF!))</definedName>
    <definedName name="SHARED_FORMULA_16_35_16_35_1">NA()</definedName>
    <definedName name="SHARED_FORMULA_16_7_16_7_1">(((#REF!+#REF!+#REF!)*(1+#REF!))*(1+#REF!))</definedName>
    <definedName name="SHARED_FORMULA_17_144_17_144_0">#REF!+#REF!</definedName>
    <definedName name="SHARED_FORMULA_17_176_17_176_0">#REF!+#REF!</definedName>
    <definedName name="SHARED_FORMULA_17_21_17_21_1">#REF!+#REF!</definedName>
    <definedName name="SHARED_FORMULA_17_34_17_34_1">#REF!+#REF!</definedName>
    <definedName name="SHARED_FORMULA_17_35_17_35_1">NA()</definedName>
    <definedName name="SHARED_FORMULA_17_7_17_7_1">#REF!+#REF!</definedName>
    <definedName name="SHARED_FORMULA_18_144_18_144_0">#REF!*#REF!</definedName>
    <definedName name="SHARED_FORMULA_18_176_18_176_0">#REF!*#REF!</definedName>
    <definedName name="SHARED_FORMULA_18_21_18_21_1">#REF!*#REF!</definedName>
    <definedName name="SHARED_FORMULA_18_34_18_34_1">#REF!*#REF!</definedName>
    <definedName name="SHARED_FORMULA_18_35_18_35_1">NA()</definedName>
    <definedName name="SHARED_FORMULA_18_7_18_7_1">#REF!*#REF!</definedName>
    <definedName name="SHARED_FORMULA_19_145_19_145_0">#REF!*#REF!</definedName>
    <definedName name="SHARED_FORMULA_19_177_19_177_0">#REF!*#REF!</definedName>
    <definedName name="SHARED_FORMULA_19_21_19_21_1">#REF!*#REF!</definedName>
    <definedName name="SHARED_FORMULA_19_34_19_34_1">#REF!*#REF!</definedName>
    <definedName name="SHARED_FORMULA_19_35_19_35_1">NA()</definedName>
    <definedName name="SHARED_FORMULA_19_7_19_7_1">#REF!*#REF!</definedName>
    <definedName name="SHARED_FORMULA_20_145_20_145_0">#REF!+#REF!</definedName>
    <definedName name="SHARED_FORMULA_20_177_20_177_0">#REF!+#REF!</definedName>
    <definedName name="SHARED_FORMULA_20_21_20_21_1">#REF!+#REF!</definedName>
    <definedName name="SHARED_FORMULA_20_34_20_34_1">#REF!+#REF!</definedName>
    <definedName name="SHARED_FORMULA_20_35_20_35_1">NA()</definedName>
    <definedName name="SHARED_FORMULA_20_7_20_7_1">#REF!+#REF!</definedName>
    <definedName name="SHARED_FORMULA_29_145_29_145_0">UPPER(#REF!)</definedName>
    <definedName name="SHARED_FORMULA_29_177_29_177_0">UPPER(#REF!)</definedName>
    <definedName name="SHARED_FORMULA_6_103_6_103_3">SUM(#REF!)</definedName>
    <definedName name="SHARED_FORMULA_6_124_6_124_3">SUM(#REF!)</definedName>
    <definedName name="SHARED_FORMULA_6_134_6_134_3">SUM(#REF!)</definedName>
    <definedName name="SHARED_FORMULA_6_152_6_152_3">SUM(#REF!)</definedName>
    <definedName name="SHARED_FORMULA_6_162_6_162_3">SUM(#REF!)</definedName>
    <definedName name="SHARED_FORMULA_6_176_6_176_3">SUM(#REF!)</definedName>
    <definedName name="SHARED_FORMULA_6_20_6_20_3">SUM(#REF!)</definedName>
    <definedName name="SHARED_FORMULA_6_44_6_44_3">SUM(#REF!)</definedName>
    <definedName name="SHARED_FORMULA_6_60_6_60_3">SUM(#REF!)</definedName>
    <definedName name="SHARED_FORMULA_6_69_6_69_3">SUM(#REF!)</definedName>
    <definedName name="SHARED_FORMULA_6_80_6_80_3">SUM(#REF!)</definedName>
    <definedName name="SHARED_FORMULA_6_95_6_95_3">SUM(#REF!)</definedName>
    <definedName name="SHARED_FORMULA_7_12_7_12_2">NA()</definedName>
    <definedName name="SHARED_FORMULA_7_39_7_39_2">NA()</definedName>
    <definedName name="_xlnm.Print_Titles" localSheetId="1">Cronograma!$1:$6</definedName>
    <definedName name="_xlnm.Print_Titles" localSheetId="0">'Planilha orçamentária'!$1:$11</definedName>
  </definedNames>
  <calcPr calcId="124519"/>
</workbook>
</file>

<file path=xl/calcChain.xml><?xml version="1.0" encoding="utf-8"?>
<calcChain xmlns="http://schemas.openxmlformats.org/spreadsheetml/2006/main">
  <c r="A8" i="4"/>
  <c r="F33" i="1"/>
  <c r="F34" s="1"/>
  <c r="F32"/>
  <c r="C7" i="4" s="1"/>
  <c r="D7" s="1"/>
  <c r="F30" i="1"/>
  <c r="H30" s="1"/>
  <c r="F31"/>
  <c r="F16"/>
  <c r="H16"/>
  <c r="G363" i="3"/>
  <c r="G362"/>
  <c r="C364" s="1"/>
  <c r="G361"/>
  <c r="C365" s="1"/>
  <c r="G350"/>
  <c r="G351"/>
  <c r="G352"/>
  <c r="G349"/>
  <c r="F347"/>
  <c r="G339"/>
  <c r="G338"/>
  <c r="C340" s="1"/>
  <c r="G337"/>
  <c r="G336"/>
  <c r="F334"/>
  <c r="G324"/>
  <c r="G325"/>
  <c r="G326"/>
  <c r="G323"/>
  <c r="F321"/>
  <c r="G314"/>
  <c r="G313"/>
  <c r="C315" s="1"/>
  <c r="F311"/>
  <c r="G300"/>
  <c r="G299"/>
  <c r="C301" s="1"/>
  <c r="F297"/>
  <c r="G290"/>
  <c r="G289"/>
  <c r="C291" s="1"/>
  <c r="F287"/>
  <c r="G280"/>
  <c r="F277"/>
  <c r="G270"/>
  <c r="G269"/>
  <c r="C271" s="1"/>
  <c r="F267"/>
  <c r="F255"/>
  <c r="G255" s="1"/>
  <c r="G259"/>
  <c r="G258"/>
  <c r="C261" s="1"/>
  <c r="G256"/>
  <c r="G245"/>
  <c r="G244"/>
  <c r="G243"/>
  <c r="C247" s="1"/>
  <c r="G242"/>
  <c r="G231"/>
  <c r="G230"/>
  <c r="G228"/>
  <c r="C233" s="1"/>
  <c r="G227"/>
  <c r="G218"/>
  <c r="F215"/>
  <c r="G208"/>
  <c r="F205"/>
  <c r="G191"/>
  <c r="G192"/>
  <c r="G193"/>
  <c r="G194"/>
  <c r="G196"/>
  <c r="G197"/>
  <c r="G190"/>
  <c r="C199" s="1"/>
  <c r="F178"/>
  <c r="G178"/>
  <c r="C182"/>
  <c r="G182" s="1"/>
  <c r="G179"/>
  <c r="G168"/>
  <c r="G166"/>
  <c r="G153"/>
  <c r="C157" s="1"/>
  <c r="G156"/>
  <c r="G155"/>
  <c r="C158" s="1"/>
  <c r="G154"/>
  <c r="G141"/>
  <c r="G142"/>
  <c r="G143"/>
  <c r="C145"/>
  <c r="E138" s="1"/>
  <c r="G138" s="1"/>
  <c r="F130"/>
  <c r="G130"/>
  <c r="C132"/>
  <c r="G131"/>
  <c r="F128"/>
  <c r="G120"/>
  <c r="G91"/>
  <c r="C96" s="1"/>
  <c r="G92"/>
  <c r="G93"/>
  <c r="G94"/>
  <c r="G106"/>
  <c r="F109"/>
  <c r="G109" s="1"/>
  <c r="F108"/>
  <c r="G108"/>
  <c r="F107"/>
  <c r="G107" s="1"/>
  <c r="F105"/>
  <c r="G105"/>
  <c r="C111" s="1"/>
  <c r="F104"/>
  <c r="G104" s="1"/>
  <c r="G90"/>
  <c r="G80"/>
  <c r="C82" s="1"/>
  <c r="G79"/>
  <c r="C81"/>
  <c r="G81" s="1"/>
  <c r="G54"/>
  <c r="G55"/>
  <c r="G56"/>
  <c r="G57"/>
  <c r="G58"/>
  <c r="G59"/>
  <c r="G60"/>
  <c r="G62"/>
  <c r="G63"/>
  <c r="G64"/>
  <c r="G65"/>
  <c r="G53"/>
  <c r="F41"/>
  <c r="G41" s="1"/>
  <c r="C45" s="1"/>
  <c r="F40"/>
  <c r="G40"/>
  <c r="F39"/>
  <c r="G39" s="1"/>
  <c r="C44" s="1"/>
  <c r="G43"/>
  <c r="G42"/>
  <c r="G29"/>
  <c r="G28"/>
  <c r="G27"/>
  <c r="G26"/>
  <c r="C31" s="1"/>
  <c r="G25"/>
  <c r="G24"/>
  <c r="G23"/>
  <c r="G22"/>
  <c r="C30" s="1"/>
  <c r="G11"/>
  <c r="G12"/>
  <c r="G10"/>
  <c r="C14" s="1"/>
  <c r="G9"/>
  <c r="G8"/>
  <c r="C13" s="1"/>
  <c r="G7"/>
  <c r="G6"/>
  <c r="B8" i="4"/>
  <c r="B7"/>
  <c r="A7"/>
  <c r="A3"/>
  <c r="A2"/>
  <c r="D9"/>
  <c r="F50" i="1"/>
  <c r="F51" s="1"/>
  <c r="F44"/>
  <c r="H44" s="1"/>
  <c r="F43"/>
  <c r="H43" s="1"/>
  <c r="H46" s="1"/>
  <c r="C15" i="2" s="1"/>
  <c r="A17"/>
  <c r="A15"/>
  <c r="A13"/>
  <c r="B17"/>
  <c r="B15"/>
  <c r="B13"/>
  <c r="B9"/>
  <c r="H79" i="1"/>
  <c r="E57"/>
  <c r="H25"/>
  <c r="H26"/>
  <c r="H27" s="1"/>
  <c r="C11" i="2" s="1"/>
  <c r="A1"/>
  <c r="A2"/>
  <c r="A3"/>
  <c r="A9"/>
  <c r="F9"/>
  <c r="H9" s="1"/>
  <c r="J9" s="1"/>
  <c r="L9" s="1"/>
  <c r="N9" s="1"/>
  <c r="P9" s="1"/>
  <c r="R9" s="1"/>
  <c r="T9" s="1"/>
  <c r="V9" s="1"/>
  <c r="X9" s="1"/>
  <c r="Z9" s="1"/>
  <c r="AB9" s="1"/>
  <c r="AD9" s="1"/>
  <c r="AF9" s="1"/>
  <c r="A11"/>
  <c r="B11"/>
  <c r="F11"/>
  <c r="H11" s="1"/>
  <c r="J11" s="1"/>
  <c r="L11" s="1"/>
  <c r="N11" s="1"/>
  <c r="P11" s="1"/>
  <c r="R11" s="1"/>
  <c r="T11" s="1"/>
  <c r="V11" s="1"/>
  <c r="X11" s="1"/>
  <c r="Z11" s="1"/>
  <c r="AB11" s="1"/>
  <c r="AD11" s="1"/>
  <c r="AF11" s="1"/>
  <c r="F13"/>
  <c r="H13" s="1"/>
  <c r="J13" s="1"/>
  <c r="L13" s="1"/>
  <c r="N13" s="1"/>
  <c r="P13" s="1"/>
  <c r="R13" s="1"/>
  <c r="T13" s="1"/>
  <c r="V13" s="1"/>
  <c r="X13" s="1"/>
  <c r="Z13" s="1"/>
  <c r="AB13" s="1"/>
  <c r="AD13" s="1"/>
  <c r="AF13" s="1"/>
  <c r="F15"/>
  <c r="H15" s="1"/>
  <c r="J15" s="1"/>
  <c r="L15" s="1"/>
  <c r="N15" s="1"/>
  <c r="P15" s="1"/>
  <c r="R15" s="1"/>
  <c r="T15" s="1"/>
  <c r="V15" s="1"/>
  <c r="X15" s="1"/>
  <c r="Z15" s="1"/>
  <c r="AB15" s="1"/>
  <c r="AD15" s="1"/>
  <c r="AF15" s="1"/>
  <c r="F17"/>
  <c r="H17" s="1"/>
  <c r="J17" s="1"/>
  <c r="L17" s="1"/>
  <c r="N17" s="1"/>
  <c r="P17" s="1"/>
  <c r="R17" s="1"/>
  <c r="T17" s="1"/>
  <c r="V17" s="1"/>
  <c r="X17" s="1"/>
  <c r="Z17" s="1"/>
  <c r="AB17" s="1"/>
  <c r="AD17" s="1"/>
  <c r="AF17" s="1"/>
  <c r="H13" i="1"/>
  <c r="H14"/>
  <c r="H15"/>
  <c r="H17"/>
  <c r="H18"/>
  <c r="H19"/>
  <c r="F20"/>
  <c r="F21" s="1"/>
  <c r="H21" s="1"/>
  <c r="E22"/>
  <c r="E27"/>
  <c r="E40"/>
  <c r="H45"/>
  <c r="E46"/>
  <c r="H50"/>
  <c r="E54"/>
  <c r="F37"/>
  <c r="H37" s="1"/>
  <c r="C170" i="3"/>
  <c r="G170"/>
  <c r="G140"/>
  <c r="C144"/>
  <c r="F138" s="1"/>
  <c r="F119"/>
  <c r="F279"/>
  <c r="G279" s="1"/>
  <c r="C281" s="1"/>
  <c r="F117"/>
  <c r="G121"/>
  <c r="F61"/>
  <c r="G61" s="1"/>
  <c r="C66" s="1"/>
  <c r="H49" i="1"/>
  <c r="C353" i="3"/>
  <c r="E347"/>
  <c r="G347" s="1"/>
  <c r="G33" i="1" s="1"/>
  <c r="H33" s="1"/>
  <c r="E164" i="3"/>
  <c r="G119"/>
  <c r="C122" s="1"/>
  <c r="C67"/>
  <c r="E51" s="1"/>
  <c r="C95"/>
  <c r="G95" s="1"/>
  <c r="C327"/>
  <c r="G327" s="1"/>
  <c r="G328" s="1"/>
  <c r="F77"/>
  <c r="E128"/>
  <c r="G128" s="1"/>
  <c r="G132"/>
  <c r="G133" s="1"/>
  <c r="G144"/>
  <c r="E176"/>
  <c r="F167"/>
  <c r="G167" s="1"/>
  <c r="C169" s="1"/>
  <c r="F207"/>
  <c r="G353"/>
  <c r="G354" s="1"/>
  <c r="E321"/>
  <c r="G321" s="1"/>
  <c r="G30" i="1" s="1"/>
  <c r="F217" i="3"/>
  <c r="G217" s="1"/>
  <c r="C219" s="1"/>
  <c r="G207"/>
  <c r="C209"/>
  <c r="G209" s="1"/>
  <c r="E205"/>
  <c r="G205" s="1"/>
  <c r="G219" l="1"/>
  <c r="G220" s="1"/>
  <c r="E215"/>
  <c r="G215" s="1"/>
  <c r="F164"/>
  <c r="G169"/>
  <c r="G171" s="1"/>
  <c r="G30"/>
  <c r="F20"/>
  <c r="E20"/>
  <c r="G31"/>
  <c r="G82"/>
  <c r="E77"/>
  <c r="G77" s="1"/>
  <c r="F4"/>
  <c r="G13"/>
  <c r="G15" s="1"/>
  <c r="E102"/>
  <c r="G111"/>
  <c r="F151"/>
  <c r="G157"/>
  <c r="E287"/>
  <c r="G287" s="1"/>
  <c r="G291"/>
  <c r="E334"/>
  <c r="G334" s="1"/>
  <c r="G31" i="1" s="1"/>
  <c r="H31" s="1"/>
  <c r="G340" i="3"/>
  <c r="G341" s="1"/>
  <c r="G364"/>
  <c r="E364"/>
  <c r="F359" s="1"/>
  <c r="G66"/>
  <c r="G68" s="1"/>
  <c r="F51"/>
  <c r="H51" i="1"/>
  <c r="F52"/>
  <c r="F37" i="3"/>
  <c r="G44"/>
  <c r="E188"/>
  <c r="G199"/>
  <c r="E225"/>
  <c r="G233"/>
  <c r="E239"/>
  <c r="G247"/>
  <c r="E253"/>
  <c r="G261"/>
  <c r="G271"/>
  <c r="G272" s="1"/>
  <c r="E267"/>
  <c r="G267" s="1"/>
  <c r="E297"/>
  <c r="G297" s="1"/>
  <c r="G301"/>
  <c r="G302" s="1"/>
  <c r="E359"/>
  <c r="G365"/>
  <c r="F35" i="1"/>
  <c r="H35" s="1"/>
  <c r="H34"/>
  <c r="E117" i="3"/>
  <c r="G117" s="1"/>
  <c r="G122"/>
  <c r="E277"/>
  <c r="G277" s="1"/>
  <c r="G281"/>
  <c r="G282" s="1"/>
  <c r="E4"/>
  <c r="G4" s="1"/>
  <c r="G14"/>
  <c r="G45"/>
  <c r="E37"/>
  <c r="E88"/>
  <c r="G96"/>
  <c r="E151"/>
  <c r="G151" s="1"/>
  <c r="G158"/>
  <c r="E311"/>
  <c r="G311" s="1"/>
  <c r="G315"/>
  <c r="G316" s="1"/>
  <c r="G51"/>
  <c r="G97"/>
  <c r="G164"/>
  <c r="G83"/>
  <c r="C110"/>
  <c r="G210"/>
  <c r="H22" i="1"/>
  <c r="C9" i="2" s="1"/>
  <c r="H20" i="1"/>
  <c r="G67" i="3"/>
  <c r="F88"/>
  <c r="G145"/>
  <c r="H32" i="1"/>
  <c r="C8" i="4"/>
  <c r="D8" s="1"/>
  <c r="F180" i="3"/>
  <c r="F38" i="1"/>
  <c r="G180" i="3" l="1"/>
  <c r="C181" s="1"/>
  <c r="F195"/>
  <c r="F39" i="1"/>
  <c r="H39" s="1"/>
  <c r="H38"/>
  <c r="F102" i="3"/>
  <c r="G110"/>
  <c r="G112" s="1"/>
  <c r="F53" i="1"/>
  <c r="H53" s="1"/>
  <c r="H52"/>
  <c r="H54" s="1"/>
  <c r="C17" i="2" s="1"/>
  <c r="G37" i="3"/>
  <c r="G46"/>
  <c r="G102"/>
  <c r="G32"/>
  <c r="G88"/>
  <c r="G359"/>
  <c r="G366"/>
  <c r="G20"/>
  <c r="H56" i="1" l="1"/>
  <c r="H57" s="1"/>
  <c r="J36" s="1"/>
  <c r="H40"/>
  <c r="C13" i="2" s="1"/>
  <c r="F176" i="3"/>
  <c r="G176" s="1"/>
  <c r="G181"/>
  <c r="G183" s="1"/>
  <c r="F229"/>
  <c r="G195"/>
  <c r="C198" s="1"/>
  <c r="G229" l="1"/>
  <c r="C232" s="1"/>
  <c r="F241"/>
  <c r="F188"/>
  <c r="G188" s="1"/>
  <c r="G198"/>
  <c r="C18" i="2"/>
  <c r="C19" s="1"/>
  <c r="D13" s="1"/>
  <c r="G232" i="3" l="1"/>
  <c r="G234" s="1"/>
  <c r="F225"/>
  <c r="G225" s="1"/>
  <c r="D11" i="2"/>
  <c r="D15"/>
  <c r="D9"/>
  <c r="D17"/>
  <c r="F257" i="3"/>
  <c r="G257" s="1"/>
  <c r="C260" s="1"/>
  <c r="G241"/>
  <c r="C246" s="1"/>
  <c r="F253" l="1"/>
  <c r="G253" s="1"/>
  <c r="G260"/>
  <c r="K19" i="2"/>
  <c r="K20" s="1"/>
  <c r="U19"/>
  <c r="U20" s="1"/>
  <c r="I19"/>
  <c r="I20" s="1"/>
  <c r="Q19"/>
  <c r="Q20" s="1"/>
  <c r="Y19"/>
  <c r="Y20" s="1"/>
  <c r="AE19"/>
  <c r="AE20" s="1"/>
  <c r="M19"/>
  <c r="M20" s="1"/>
  <c r="AA19"/>
  <c r="AA20" s="1"/>
  <c r="D19"/>
  <c r="O19"/>
  <c r="O20" s="1"/>
  <c r="S19"/>
  <c r="S20" s="1"/>
  <c r="E19"/>
  <c r="G19"/>
  <c r="G20" s="1"/>
  <c r="AC19"/>
  <c r="AC20" s="1"/>
  <c r="W19"/>
  <c r="W20" s="1"/>
  <c r="F239" i="3"/>
  <c r="G239" s="1"/>
  <c r="G246"/>
  <c r="E20" i="2" l="1"/>
  <c r="H22" s="1"/>
  <c r="F19"/>
  <c r="H19" s="1"/>
  <c r="J19" s="1"/>
  <c r="L19" s="1"/>
  <c r="N19" s="1"/>
  <c r="P19" s="1"/>
  <c r="R19" s="1"/>
  <c r="T19" s="1"/>
  <c r="V19" s="1"/>
  <c r="X19" s="1"/>
  <c r="Z19" s="1"/>
  <c r="AB19" s="1"/>
  <c r="AD19" s="1"/>
  <c r="AF19" s="1"/>
</calcChain>
</file>

<file path=xl/sharedStrings.xml><?xml version="1.0" encoding="utf-8"?>
<sst xmlns="http://schemas.openxmlformats.org/spreadsheetml/2006/main" count="1129" uniqueCount="312">
  <si>
    <t xml:space="preserve">PLANILHA ORÇAMENTÁRIA </t>
  </si>
  <si>
    <t>Item</t>
  </si>
  <si>
    <t>Código do Serviço</t>
  </si>
  <si>
    <t>Código da Instituição</t>
  </si>
  <si>
    <t>Descrição de Serviços – Instituição</t>
  </si>
  <si>
    <t>UN</t>
  </si>
  <si>
    <t>Quant.</t>
  </si>
  <si>
    <t>Preço Unit.</t>
  </si>
  <si>
    <t>Preço Serviço</t>
  </si>
  <si>
    <t>SERVIÇOS PRELIMINARES</t>
  </si>
  <si>
    <t>1.1</t>
  </si>
  <si>
    <t>74209/001</t>
  </si>
  <si>
    <t>SINAPI</t>
  </si>
  <si>
    <t>PLACA DE OBRA EM CHAPA DE ACO GALVANIZADO</t>
  </si>
  <si>
    <t>M2</t>
  </si>
  <si>
    <t>1.2</t>
  </si>
  <si>
    <t>1.3</t>
  </si>
  <si>
    <t>M</t>
  </si>
  <si>
    <t>1.4</t>
  </si>
  <si>
    <t>1.5</t>
  </si>
  <si>
    <t>1.6</t>
  </si>
  <si>
    <t>112005</t>
  </si>
  <si>
    <t>CPOS</t>
  </si>
  <si>
    <t>CORTE DE JUNTA DE DILATAÇÃO, COM SERRA DE DISCO DIAMANTADO PARA PISOS</t>
  </si>
  <si>
    <t>1.7</t>
  </si>
  <si>
    <t>05.01.00</t>
  </si>
  <si>
    <t>SIURB</t>
  </si>
  <si>
    <t>ARRANCAMENTO DE GUIAS, INCLUI CARGA EM CAMINHÃO</t>
  </si>
  <si>
    <t>1.8</t>
  </si>
  <si>
    <t>05.03.00</t>
  </si>
  <si>
    <t>DEMOLIÇÃO DE PAVIMENTO DE CONCRETO, SARJETA OU SARJETÃO, INCLUI CARGA EM CAMINHÃO</t>
  </si>
  <si>
    <t>1.9</t>
  </si>
  <si>
    <t>05.04.00</t>
  </si>
  <si>
    <t>DEMOLIÇÃO DE PAVIMENTO ASFÁLTICO, INCLUSIVE CAPA, INCLUI CARGA NO CAMINHÃO</t>
  </si>
  <si>
    <t>08.80.00</t>
  </si>
  <si>
    <t>CARGA E REMOÇÃO DE ENTULHO ATÉ A DISTÂNCIA MÉDIA DE IDA E VOLTA DE 1KM</t>
  </si>
  <si>
    <t>M3</t>
  </si>
  <si>
    <t>08.86.00</t>
  </si>
  <si>
    <t>REMOÇÃO DE ENTULHO ALÉM DO PRIMEIRO KM</t>
  </si>
  <si>
    <t>M3KM</t>
  </si>
  <si>
    <t>TOTAL ITEM</t>
  </si>
  <si>
    <t>2.1</t>
  </si>
  <si>
    <t>H</t>
  </si>
  <si>
    <t>2.2</t>
  </si>
  <si>
    <t>02.06.04</t>
  </si>
  <si>
    <t>ENSAIOS DE LABORATÓRIO – COMPACTAÇÃO</t>
  </si>
  <si>
    <t>ENS.</t>
  </si>
  <si>
    <t>02.06.11</t>
  </si>
  <si>
    <t>ENSAIOS DE LABORATÓRIO - LOS ANGELES</t>
  </si>
  <si>
    <t>3.1</t>
  </si>
  <si>
    <t>3.2</t>
  </si>
  <si>
    <t>3.3</t>
  </si>
  <si>
    <t>3.4</t>
  </si>
  <si>
    <t>DER</t>
  </si>
  <si>
    <t>3.5</t>
  </si>
  <si>
    <t>3.6</t>
  </si>
  <si>
    <t>3.7</t>
  </si>
  <si>
    <t>4.1</t>
  </si>
  <si>
    <t>4.2</t>
  </si>
  <si>
    <t>4.3</t>
  </si>
  <si>
    <t>RECUPERAÇÃO DE PAVIMENTO ASFÁLTICO</t>
  </si>
  <si>
    <t>5.1</t>
  </si>
  <si>
    <t>FRESAGEM CONTINUA DE PAV., INDEPENDENTE DA ESPESSURA</t>
  </si>
  <si>
    <t>5.2</t>
  </si>
  <si>
    <t>23.04.03.04</t>
  </si>
  <si>
    <t>SUB-BASE OU BASE DE PEDRA RACHAO, CONF. ET-POO/042 (DERSA)</t>
  </si>
  <si>
    <t>5.3</t>
  </si>
  <si>
    <t>BASE PARA PAVIMENTACAO COM BRITA GRADUADA, INCLUSIVE COMPACTACAO</t>
  </si>
  <si>
    <t>5.4</t>
  </si>
  <si>
    <t>5.5</t>
  </si>
  <si>
    <t>05.26.00</t>
  </si>
  <si>
    <t>IMPRIMAÇÃO BETUMINOSA LIGANTE</t>
  </si>
  <si>
    <t>05.27.00</t>
  </si>
  <si>
    <t>IMPRIMAÇÃO BETUMINOSA IMPERMEABILIZANTE</t>
  </si>
  <si>
    <t>REGULARIZAÇÃO COM CONCRETO ASFÁLTICO</t>
  </si>
  <si>
    <t>05.28.00</t>
  </si>
  <si>
    <t>REVESTIMENTO DE CONCRETO ASFÁLTICO (SEM TRANSPORTE)</t>
  </si>
  <si>
    <t>05.78.01</t>
  </si>
  <si>
    <t>CARGA, DESCARGA E TRANSPORTE DE CONCRETO ASFÁLTICO ATÉ A DISTÂNCIA MÉDIA DE IDA E VOLTA DE 1KM</t>
  </si>
  <si>
    <t>SERVIÇOS COMPLEMENTARES</t>
  </si>
  <si>
    <t>05.14.01</t>
  </si>
  <si>
    <t>FORNECIMENTO E ASSENTAMENTO DE GUIAS TIPO PMSP 100, INCLUSIVE ENCOSTAMENTO DE TERRA - FCK=20,0MPA</t>
  </si>
  <si>
    <t>05.19.01</t>
  </si>
  <si>
    <t>CONSTRUÇÃO DE SARJETA OU SARJETÃO DE CONCRETO - FCK=25,0MPA</t>
  </si>
  <si>
    <t>06.21.00</t>
  </si>
  <si>
    <t>LEVANTAMENTO OU REBAIXAMENTO DE TAMPÃO DE POÇO DE VISITA</t>
  </si>
  <si>
    <t>MÁQUINAS E EQUIPAMENTOS</t>
  </si>
  <si>
    <t xml:space="preserve">ESCAVADEIRA HID.S/EST.0,62M3 COND. C </t>
  </si>
  <si>
    <t>11.09.00</t>
  </si>
  <si>
    <t>MOTONIVELADORA - 125HP</t>
  </si>
  <si>
    <t>11.11.00</t>
  </si>
  <si>
    <t>PÁ CARREGADEIRA DE PNEUS - 1,80M3</t>
  </si>
  <si>
    <t>11.14.00</t>
  </si>
  <si>
    <t>RETROESCAVADEIRA CAP CAÇAMBA FRONTAL 0,76M3</t>
  </si>
  <si>
    <t>11.17.00</t>
  </si>
  <si>
    <t>ROLO COMPACTADOR  PÉ DE CARNEIRO DE UM CIL. 12,2 TON</t>
  </si>
  <si>
    <t>CÓDIGOS</t>
  </si>
  <si>
    <t>DESCRIÇÃO</t>
  </si>
  <si>
    <t>DATA BASE</t>
  </si>
  <si>
    <t>DEPARTAMENTO DE ESTRADAS DE RODAGEM</t>
  </si>
  <si>
    <t>ALEXANDRE R.GAINO</t>
  </si>
  <si>
    <t>CRONOGRAMA FÍSICO FINANCEIRO</t>
  </si>
  <si>
    <t>ITENS</t>
  </si>
  <si>
    <t>DESCRIÇÃO DOS SERVIÇOS</t>
  </si>
  <si>
    <t>VALOR TOTAL SERVIÇOS (R$)</t>
  </si>
  <si>
    <t>PESO %</t>
  </si>
  <si>
    <t>MÊS 01</t>
  </si>
  <si>
    <t>MÊS 02</t>
  </si>
  <si>
    <t>MÊS 03</t>
  </si>
  <si>
    <t>MÊS 04</t>
  </si>
  <si>
    <t>MÊS 05</t>
  </si>
  <si>
    <t>MÊS 06</t>
  </si>
  <si>
    <t>MÊS 07</t>
  </si>
  <si>
    <t>MÊS 08</t>
  </si>
  <si>
    <t>MÊS 09</t>
  </si>
  <si>
    <t>MÊS 10</t>
  </si>
  <si>
    <t>MÊS 11</t>
  </si>
  <si>
    <t>MÊS 12</t>
  </si>
  <si>
    <t>SIMPL.%</t>
  </si>
  <si>
    <t>ACUM. %</t>
  </si>
  <si>
    <t>Total da Obra</t>
  </si>
  <si>
    <t>Totais de cada mês</t>
  </si>
  <si>
    <t>INSTALACAO DE GAMBIARRA PARA SINALIZACAO, COM 20 M, INCLUINDO LAMPADA BOCAL E BALDE A CADA 2 METROS</t>
  </si>
  <si>
    <t>TRANSPORTE DE CONCRETO ASFÁLTICO ALÉM DO PRIMEIRO KM</t>
  </si>
  <si>
    <t>05.78.07</t>
  </si>
  <si>
    <r>
      <t xml:space="preserve">Proprietário: </t>
    </r>
    <r>
      <rPr>
        <sz val="10"/>
        <rFont val="Arial Narrow"/>
        <family val="2"/>
      </rPr>
      <t>PREFEITURA MUNICIPAL DE CORDEIRÓPOLIS</t>
    </r>
  </si>
  <si>
    <t>3</t>
  </si>
  <si>
    <t>1</t>
  </si>
  <si>
    <t>2</t>
  </si>
  <si>
    <t>3.7.1</t>
  </si>
  <si>
    <t>3.7.2</t>
  </si>
  <si>
    <t>3.7.3</t>
  </si>
  <si>
    <t>4</t>
  </si>
  <si>
    <t>5</t>
  </si>
  <si>
    <r>
      <t xml:space="preserve">Arquivo: </t>
    </r>
    <r>
      <rPr>
        <sz val="10"/>
        <rFont val="Arial Narrow"/>
        <family val="2"/>
      </rPr>
      <t>051 - O - 1368 - 20 - 001_0</t>
    </r>
  </si>
  <si>
    <r>
      <t xml:space="preserve">Data Base : </t>
    </r>
    <r>
      <rPr>
        <sz val="10"/>
        <rFont val="Arial Narrow"/>
        <family val="2"/>
      </rPr>
      <t>JANEIRO 2016</t>
    </r>
  </si>
  <si>
    <t>SISTEMA NACIONAL DE PESQUISA DE CUSTOS E ÍNDICES DA CONSTRUÇÃO CIVIL - COM DESONERAÇÃO</t>
  </si>
  <si>
    <t>COMPANHIA PAULISTA DE OBRAS E SERVIÇOS - BOLETIM 164 - COM DESONERAÇÃO</t>
  </si>
  <si>
    <t>SECRETARIA MUNICIPAL DE INFRAESTRUTURA URBANA E OBRAS</t>
  </si>
  <si>
    <t>CREA 5060435411</t>
  </si>
  <si>
    <t>COMP</t>
  </si>
  <si>
    <t>COMPOSIÇÃO DE PREÇO UNITÁRIO</t>
  </si>
  <si>
    <t>Item Componente do BDI</t>
  </si>
  <si>
    <r>
      <t>A</t>
    </r>
    <r>
      <rPr>
        <sz val="11"/>
        <rFont val="Arial"/>
        <family val="2"/>
      </rPr>
      <t xml:space="preserve">dministração </t>
    </r>
    <r>
      <rPr>
        <b/>
        <sz val="11"/>
        <rFont val="Arial"/>
        <family val="2"/>
      </rPr>
      <t>C</t>
    </r>
    <r>
      <rPr>
        <sz val="11"/>
        <rFont val="Arial"/>
        <family val="2"/>
      </rPr>
      <t>entral</t>
    </r>
  </si>
  <si>
    <r>
      <t>S</t>
    </r>
    <r>
      <rPr>
        <sz val="11"/>
        <rFont val="Arial"/>
        <family val="2"/>
      </rPr>
      <t xml:space="preserve">eguro e </t>
    </r>
    <r>
      <rPr>
        <b/>
        <sz val="11"/>
        <rFont val="Arial"/>
        <family val="2"/>
      </rPr>
      <t>G</t>
    </r>
    <r>
      <rPr>
        <sz val="11"/>
        <rFont val="Arial"/>
        <family val="2"/>
      </rPr>
      <t>arantia</t>
    </r>
  </si>
  <si>
    <r>
      <t>R</t>
    </r>
    <r>
      <rPr>
        <sz val="11"/>
        <rFont val="Arial"/>
        <family val="2"/>
      </rPr>
      <t>isco</t>
    </r>
  </si>
  <si>
    <r>
      <t>D</t>
    </r>
    <r>
      <rPr>
        <sz val="11"/>
        <rFont val="Arial"/>
        <family val="2"/>
      </rPr>
      <t xml:space="preserve">espesas </t>
    </r>
    <r>
      <rPr>
        <b/>
        <sz val="11"/>
        <rFont val="Arial"/>
        <family val="2"/>
      </rPr>
      <t>F</t>
    </r>
    <r>
      <rPr>
        <sz val="11"/>
        <rFont val="Arial"/>
        <family val="2"/>
      </rPr>
      <t>inanceiras</t>
    </r>
  </si>
  <si>
    <r>
      <t>L</t>
    </r>
    <r>
      <rPr>
        <sz val="11"/>
        <rFont val="Arial"/>
        <family val="2"/>
      </rPr>
      <t>ucro</t>
    </r>
  </si>
  <si>
    <r>
      <t>I1:</t>
    </r>
    <r>
      <rPr>
        <sz val="11"/>
        <rFont val="Arial"/>
        <family val="2"/>
      </rPr>
      <t xml:space="preserve"> PIS e COFINS</t>
    </r>
  </si>
  <si>
    <r>
      <t>I2:</t>
    </r>
    <r>
      <rPr>
        <sz val="11"/>
        <rFont val="Arial"/>
        <family val="2"/>
      </rPr>
      <t xml:space="preserve"> ISSQN (conforme legislação municipal)</t>
    </r>
  </si>
  <si>
    <t>I3: Cont.Prev s/Rec.Bruta (Lei 13.161/15 - Desoneração)</t>
  </si>
  <si>
    <t>BDI - SEM Desoneração da folha de pagamento</t>
  </si>
  <si>
    <t>BDI - COM Desoneração da folha de pagamento</t>
  </si>
  <si>
    <t>O PROCEDIMENTO ADOTADO NA ELABORAÇÃO DESTA PLANILHA ESTÁ DE ACORDO COM PREÇOS UNITÁRIOS, EXTRAÍDOS E  MULTIPLICADO DOS ÍNDICES DA TCPO (TABELAS DE COMPOSIÇÕES DE PREÇOS PARA ORÇAMENTO) E RESPEITANDO PREÇOS DE INSUMOS BASE SINAPI. NOS CASOS EM QUE O SERVIÇO OU INSUMO NÃO CONSTA DO BANCO DE DADOS DA REFERIDA TABELA, FORAM ADOTADAS OUTRAS BASES DE PREÇOS RELATIVOS (SINAPI, CPOS, FDE, SIURB E/OU DER ). PARA SERVIÇOS DE VERBA E OU NÃO ENCONTRADOS,  UTILIZAMOS COMPOSIÇÔES GERADAS POR ESTE BANCO DE DADOS, RESPEITANDO INSUMOS BASE PINI.</t>
  </si>
  <si>
    <r>
      <t xml:space="preserve">Obra : </t>
    </r>
    <r>
      <rPr>
        <sz val="10"/>
        <rFont val="Arial Narrow"/>
        <family val="2"/>
      </rPr>
      <t>SERVIÇOS DE TAPA BURACOS E CORRELATOS EM VIAS PAVIMENTADAS</t>
    </r>
  </si>
  <si>
    <r>
      <t xml:space="preserve">Local : </t>
    </r>
    <r>
      <rPr>
        <sz val="10"/>
        <rFont val="Arial Narrow"/>
        <family val="2"/>
      </rPr>
      <t>MUNICÍPIO DE CORDEIRÓPOLIS / SP</t>
    </r>
  </si>
  <si>
    <t>PASSADICOS COM TABUAS DE MADEIRA PARA VEICULOS</t>
  </si>
  <si>
    <t>74219/002</t>
  </si>
  <si>
    <t>37.03.01.99 </t>
  </si>
  <si>
    <t>REMENDO PRE-MISTURADO A QUENTE</t>
  </si>
  <si>
    <t>23.10.01.99 </t>
  </si>
  <si>
    <t>72.27.03.99.03</t>
  </si>
  <si>
    <t>SERVIÇO</t>
  </si>
  <si>
    <t>Descrição</t>
  </si>
  <si>
    <t>Unidade</t>
  </si>
  <si>
    <t>MATERIAL</t>
  </si>
  <si>
    <t>MO</t>
  </si>
  <si>
    <t>TOTAL</t>
  </si>
  <si>
    <t>UN.</t>
  </si>
  <si>
    <t>Código</t>
  </si>
  <si>
    <t>Coeficiente</t>
  </si>
  <si>
    <t>Preço</t>
  </si>
  <si>
    <t>Sub Total</t>
  </si>
  <si>
    <t>Mão Obra:</t>
  </si>
  <si>
    <t>*LS:</t>
  </si>
  <si>
    <t>SubMO:</t>
  </si>
  <si>
    <t>Materiais:</t>
  </si>
  <si>
    <t>*BDI:</t>
  </si>
  <si>
    <t>TOTAL:</t>
  </si>
  <si>
    <t>PEDREIRO (SGSP)</t>
  </si>
  <si>
    <t>ARGAMASSA DE CIMENTO COM AREIA MÉDIA 1:3</t>
  </si>
  <si>
    <t>SERVENTE (SGSP)</t>
  </si>
  <si>
    <t>TIJOLO MAÇICO DE BARRO COMUM</t>
  </si>
  <si>
    <t>REVESTIMENTO COM 2 CM DE ARGAMASSA 1:3</t>
  </si>
  <si>
    <t>Un</t>
  </si>
  <si>
    <t>SERVIÇOS TÉCNICOS</t>
  </si>
  <si>
    <t>Itens de Relevancia</t>
  </si>
  <si>
    <t>Descriçao</t>
  </si>
  <si>
    <t>Quant a solicitar em edital</t>
  </si>
  <si>
    <t>COMPOSICAO</t>
  </si>
  <si>
    <t>5652</t>
  </si>
  <si>
    <t>CONCRETO NAO ESTRUTURAL, CONSUMO 150KG/M3, PREPARO COM BETONEIRA, SEM LANCAMENTO</t>
  </si>
  <si>
    <t>88262</t>
  </si>
  <si>
    <t>CARPINTEIRO DE FORMAS COM ENCARGOS COMPLEMENTARES</t>
  </si>
  <si>
    <t>88316</t>
  </si>
  <si>
    <t>SERVENTE COM ENCARGOS COMPLEMENTARES</t>
  </si>
  <si>
    <t>INSUMO</t>
  </si>
  <si>
    <t>4417</t>
  </si>
  <si>
    <t>PECA DE MADEIRA DE LEI *2,5 X 7,5* CM (1" X 3"),  NÃO APARELHADA, (P/TELHADO)</t>
  </si>
  <si>
    <t>4491</t>
  </si>
  <si>
    <t>PECA DE MADEIRA NATIVA / REGIONAL 7,5 X 7,5CM (3X3) NAO APARELHADA (P/FORMA)</t>
  </si>
  <si>
    <t>4813</t>
  </si>
  <si>
    <t>PLACA DE OBRA (PARA CONSTRUCAO CIVIL) EM CHAPA GALVANIZADA *Nº 22*, DE *2,0 X 1,125* M</t>
  </si>
  <si>
    <t>5075</t>
  </si>
  <si>
    <t>PREGO POLIDO COM CABECA 18 X 30</t>
  </si>
  <si>
    <t>KG</t>
  </si>
  <si>
    <t>LEIS SOCIAIS</t>
  </si>
  <si>
    <t>73683</t>
  </si>
  <si>
    <t>88247</t>
  </si>
  <si>
    <t>AUXILIAR DE ELETRICISTA COM ENCARGOS COMPLEMENTARES</t>
  </si>
  <si>
    <t>88264</t>
  </si>
  <si>
    <t>ELETRICISTA COM ENCARGOS COMPLEMENTARES</t>
  </si>
  <si>
    <t>939</t>
  </si>
  <si>
    <t>FIO RIGIDO, ISOLACAO EM PVC 450/750V 2,5MM2</t>
  </si>
  <si>
    <t>3753</t>
  </si>
  <si>
    <t>LAMPADA FLUORESCENTE 20W</t>
  </si>
  <si>
    <t>4815</t>
  </si>
  <si>
    <t>BALDE VERMELHO PARA SINALIZACAO DE VIAS</t>
  </si>
  <si>
    <t>12080</t>
  </si>
  <si>
    <t>CHAVE FACA MONOPOLAR BLINDADA 30A/250V</t>
  </si>
  <si>
    <t>12294</t>
  </si>
  <si>
    <t>SOQUETE DE PORCELANA BASE E27, PARA USO AO TEMPO, PARA LAMPADAS</t>
  </si>
  <si>
    <t>21127</t>
  </si>
  <si>
    <t>FITA ISOLANTE ADESIVA ANTICHAMA, USO ATE 750 V, EM ROLO DE 19 MM X 5 M</t>
  </si>
  <si>
    <t>5061</t>
  </si>
  <si>
    <t>PREGO POLIDO COM CABECA 18 X 27</t>
  </si>
  <si>
    <t>6189</t>
  </si>
  <si>
    <t>TABUA MADEIRA 2A QUALIDADE 2,5 X 30,0CM (1 X 12") NAO APARELHADA</t>
  </si>
  <si>
    <t>5684</t>
  </si>
  <si>
    <t>ROLO COMPACTADOR VIBRATÓRIO DE UM CILINDRO AÇO LISO, POTÊNCIA 80 HP, PESO OPERACIONAL MÁXIMO 8,1 T, IMPACTO DINÂMICO 16,15 / 9,5 T, LARGURA DE TRABALHO 1,68 M - CHP DIURNO. AF_06/2014</t>
  </si>
  <si>
    <t>CHP</t>
  </si>
  <si>
    <t>5940</t>
  </si>
  <si>
    <t>PÁ CARREGADEIRA SOBRE RODAS, POTÊNCIA LÍQUIDA 128 HP, CAPACIDADE DA CAÇAMBA 1,7 A 2,8 M3, PESO OPERACIONAL 11632 KG - CHP DIURNO. AF_06/2014</t>
  </si>
  <si>
    <t>5942</t>
  </si>
  <si>
    <t>PÁ CARREGADEIRA SOBRE RODAS, POTÊNCIA LÍQUIDA 128 HP, CAPACIDADE DA CAÇAMBA 1,7 A 2,8 M3, PESO OPERACIONAL 11632 KG - CHI DIURNO. AF_06/2014</t>
  </si>
  <si>
    <t>CHI</t>
  </si>
  <si>
    <t>6259</t>
  </si>
  <si>
    <t>CAMINHÃO PIPA 6.000 L, PESO BRUTO TOTAL 13.000 KG, DISTÂNCIA ENTRE EIXOS 4,80 M, POTÊNCIA 189 CV INCLUSIVE TANQUE DE AÇO PARA TRANSPORTE DE ÁGUA, CAPACIDADE 6 M3 - CHP DIURNO. AF_06/2014</t>
  </si>
  <si>
    <t>73353</t>
  </si>
  <si>
    <t>COMPACTADOR DE PNEUS AUTO-PROPULSOR DIESEL 76HP C/7 PNEUS-CI- PESO    5,5/20T INCL OPERADOR</t>
  </si>
  <si>
    <t>73366</t>
  </si>
  <si>
    <t>ROLO VIBRATORIO LISO 7T AUTO-PROPULSOR DIESEL 76,5H (CI) INCL OPERADORLARG TOTAL 2,015M</t>
  </si>
  <si>
    <t>73390</t>
  </si>
  <si>
    <t>COMPACTADOR DE PNEUS AUTO-PROPULSOR DIESEL 76HP C/7 PNEUS-CP -PESO    5,5/20T INCL OPERADOR</t>
  </si>
  <si>
    <t>73402</t>
  </si>
  <si>
    <t>USINA PRE-MISTURADORA DE SOLOS CAPAC 350/600T/H (CP) INCL EQUIPE      DE OPERACAO</t>
  </si>
  <si>
    <t>89035</t>
  </si>
  <si>
    <t>TRATOR DE PNEUS, POTÊNCIA 85 CV, TRAÇÃO 4X4, PESO COM LASTRO DE 4.675 KG - CHP DIURNO. AF_06/2014</t>
  </si>
  <si>
    <t>92043</t>
  </si>
  <si>
    <t>DISTRIBUIDOR DE AGREGADOS REBOCAVEL, CAPACIDADE 1,9 M³, LARGURA DE TRABALHO 3,66 M - CHP DIURNO. AF_11/2015</t>
  </si>
  <si>
    <t>4718</t>
  </si>
  <si>
    <t>PEDRA BRITADA N. 2 (19 A 38 MM) POSTO PEDREIRA/FORNECEDOR, SEM FRETE</t>
  </si>
  <si>
    <t>4721</t>
  </si>
  <si>
    <t>PEDRA BRITADA N. 1 (9,5 a 19 MM) POSTO PEDREIRA/FORNECEDOR, SEM FRETE</t>
  </si>
  <si>
    <t>COMPOSIÇÕES SIURB</t>
  </si>
  <si>
    <t>CAMINHÃO CARGA SECA CAPACIDADE  8 TON.</t>
  </si>
  <si>
    <t>ROMPEDOR</t>
  </si>
  <si>
    <t>PÁ CARREGADEIRA DE PNEUS - 1,80 M3</t>
  </si>
  <si>
    <t>COMPRESSOR PORTÁTIL - 295 PCM ( COM DIESEL E OPERADOR )</t>
  </si>
  <si>
    <t>CAMINHÃO BASCULANTE - 4 M3</t>
  </si>
  <si>
    <t>MOTONIVELADORA - 125 HP</t>
  </si>
  <si>
    <t>CAMINHÃO BASCULANTE - 10 M3</t>
  </si>
  <si>
    <t>LABORATORISTA (SGSP)</t>
  </si>
  <si>
    <t>ENGENHEIRO/ ARQUITETO JÚNIOR - ATÉ 5 ANOS DE EXPERIÊNCIA (SGSP)</t>
  </si>
  <si>
    <t>AUXILIAR DE LABORATÓRIO (SGSP)</t>
  </si>
  <si>
    <t>MATERIAIS E EQUIPAMENTOS PARA SONDAGEM</t>
  </si>
  <si>
    <t>VB</t>
  </si>
  <si>
    <t>CAMINHÃO ESPARGIDOR- TANQUE 6000 L.</t>
  </si>
  <si>
    <t>EMULSÃO ASFÁLTICA (LIGANTE) - RR 1C</t>
  </si>
  <si>
    <t>Kg</t>
  </si>
  <si>
    <t>ASFALTO DILUÍDO CM-30 - IMPERMEABILIZANTE</t>
  </si>
  <si>
    <t>ROLO COMPACTADOR DE PNEUS -27 TON</t>
  </si>
  <si>
    <t>CONCRETO ASFALTICO</t>
  </si>
  <si>
    <t>CAMINHÃO IRRIGADEIRA - 6000 L- BASCULANTE C/CABINE.</t>
  </si>
  <si>
    <t>VIBROACABADORA  DE ASFALTO SOBRE ESTEIRA CAP. 300 TON/H</t>
  </si>
  <si>
    <t>RASTELEIRO (SGSP)</t>
  </si>
  <si>
    <t>ROLO COMPACTADOR VIBRATÓRIO DE UM CILINDRO 7 TON.</t>
  </si>
  <si>
    <t>TON</t>
  </si>
  <si>
    <t>CALCETEIRO - ASSENTADOR DE GUIAS (SGSP)</t>
  </si>
  <si>
    <t>GUIA DE CONCRETO TIPO PMSP "100" 20 MPA</t>
  </si>
  <si>
    <t>ARGAMASSA DE CIMENTO COM AREIA GROSSA 1:3</t>
  </si>
  <si>
    <t>CONCRETO USINADO, BRITA 1E2,SLUMP 5+OU-1cm / FCK= 15,0MPA</t>
  </si>
  <si>
    <t>PINUS - TÁBUA DE 1" X 6" - BRUTA</t>
  </si>
  <si>
    <t>PEDRA BRITADA NÚMERO 2</t>
  </si>
  <si>
    <t>CONCRETO USINADO, BRITA 1E2,SLUMP 5+OU-1cm / FCK= 25,0MPA</t>
  </si>
  <si>
    <t>RETROESCAVADEIRA - CAP. CAÇAMBA FRONTAL 0,76 M3</t>
  </si>
  <si>
    <t>COMPOSIÇÕES CPOS</t>
  </si>
  <si>
    <t>CORTE DE JUNTA DILATAÇÃO COM SERRA DISCO DIAMANTADO NA LARGURA DE 3 MM, PROFUNDIDADE DE 3CM, PARA PISO DE CONCRETO OU ALTA RESISTENCIA 3,0 MM X 3,0CM</t>
  </si>
  <si>
    <t xml:space="preserve">FRESAGEM CONTINUA DE PAV., INDEPENDENTE DA ESPESSURA </t>
  </si>
  <si>
    <t xml:space="preserve"> CAMINHAO BASCULANTE 8M3 COND. C</t>
  </si>
  <si>
    <t>72.09.02.99.03</t>
  </si>
  <si>
    <t>M³</t>
  </si>
  <si>
    <t xml:space="preserve"> CAMINHAO IRRIGADEIRA 6000L COND. A   </t>
  </si>
  <si>
    <t>72.08.01.99.01</t>
  </si>
  <si>
    <t xml:space="preserve"> FRESADORA A FRIO S/PNEUS 670HP COND. C   </t>
  </si>
  <si>
    <t>72.29.02.99.03</t>
  </si>
  <si>
    <t xml:space="preserve">ENCHIMENTO DE VALA COM PEDRA RACHAO </t>
  </si>
  <si>
    <t>37.04.72.99</t>
  </si>
  <si>
    <t>72.41.03.99.01</t>
  </si>
  <si>
    <t xml:space="preserve">PA CARREG.S/PNEUS 3,3M3 A 3,8M3 - COND.A </t>
  </si>
  <si>
    <t xml:space="preserve">TRATOR S/EST.COM LAMINA 3,18M3 COND. A </t>
  </si>
  <si>
    <t>72.50.03.99.01</t>
  </si>
  <si>
    <t xml:space="preserve">CONC.ASF.US.QUENTE - BINDER GRAD.A S/DOP </t>
  </si>
  <si>
    <t>23.08.01.01.99</t>
  </si>
  <si>
    <t xml:space="preserve"> VIBRO ACAB.ASF.S/EST.400T/H COND. A </t>
  </si>
  <si>
    <t>72.54.01.99.01</t>
  </si>
  <si>
    <t xml:space="preserve"> ROLO COMPACT. S/PNEU P/ASF. 27T COND. C   </t>
  </si>
  <si>
    <t>72.48.02.99.03</t>
  </si>
  <si>
    <t>PÁ-CARREGADEIRA RETROESCAVADEIRA / CARREGADEIRA, CAPACIDADE DE 0,77M³ - COND. D 0,0644 H</t>
  </si>
  <si>
    <t>OPERADOR</t>
  </si>
  <si>
    <t>COMPOSIÇOES DE PREÇOS UNITARIOS</t>
  </si>
  <si>
    <t>8 meses</t>
  </si>
</sst>
</file>

<file path=xl/styles.xml><?xml version="1.0" encoding="utf-8"?>
<styleSheet xmlns="http://schemas.openxmlformats.org/spreadsheetml/2006/main">
  <numFmts count="11">
    <numFmt numFmtId="164" formatCode="&quot; R$&quot;#,##0.00\ ;&quot; R$(&quot;#,##0.00\);&quot; R$-&quot;#\ ;@\ "/>
    <numFmt numFmtId="165" formatCode="&quot;R$&quot;#,##0\ ;[Red]&quot;(R$&quot;#,##0\)"/>
    <numFmt numFmtId="166" formatCode="#,##0\ ;\-#,##0\ ;&quot; - &quot;;@\ "/>
    <numFmt numFmtId="167" formatCode="#,##0.00\ ;&quot; (&quot;#,##0.00\);&quot; -&quot;#\ ;@\ "/>
    <numFmt numFmtId="168" formatCode="0.0"/>
    <numFmt numFmtId="169" formatCode="#"/>
    <numFmt numFmtId="170" formatCode="dd/mm/yy"/>
    <numFmt numFmtId="171" formatCode="&quot; R$ &quot;#,##0.00\ ;&quot; R$ (&quot;#,##0.00\);&quot; R$ -&quot;#\ ;@\ "/>
    <numFmt numFmtId="172" formatCode="_(* #,##0.00_);_(* \(#,##0.00\);_(* &quot;-&quot;??_);_(@_)"/>
    <numFmt numFmtId="173" formatCode="00000"/>
    <numFmt numFmtId="174" formatCode="0.000000"/>
  </numFmts>
  <fonts count="27">
    <font>
      <sz val="10"/>
      <name val="Arial"/>
      <family val="2"/>
    </font>
    <font>
      <sz val="10"/>
      <color indexed="8"/>
      <name val="Arial"/>
      <family val="2"/>
    </font>
    <font>
      <sz val="10"/>
      <name val="MS Sans Serif"/>
      <family val="2"/>
    </font>
    <font>
      <sz val="9"/>
      <name val="Arial"/>
      <family val="2"/>
    </font>
    <font>
      <sz val="10"/>
      <name val="Arial Narrow"/>
      <family val="2"/>
    </font>
    <font>
      <sz val="10"/>
      <color indexed="8"/>
      <name val="Arial Narrow"/>
      <family val="2"/>
    </font>
    <font>
      <b/>
      <sz val="10"/>
      <name val="Arial Narrow"/>
      <family val="2"/>
    </font>
    <font>
      <b/>
      <sz val="12"/>
      <name val="Arial Narrow"/>
      <family val="2"/>
    </font>
    <font>
      <b/>
      <sz val="10"/>
      <color indexed="8"/>
      <name val="Arial Narrow"/>
      <family val="2"/>
    </font>
    <font>
      <i/>
      <u/>
      <sz val="10"/>
      <name val="Arial Narrow"/>
      <family val="2"/>
    </font>
    <font>
      <i/>
      <u/>
      <sz val="10"/>
      <color indexed="8"/>
      <name val="Arial Narrow"/>
      <family val="2"/>
    </font>
    <font>
      <sz val="11"/>
      <name val="Arial"/>
      <family val="2"/>
    </font>
    <font>
      <b/>
      <sz val="10"/>
      <name val="Arial"/>
      <family val="2"/>
    </font>
    <font>
      <b/>
      <sz val="11"/>
      <name val="Arial"/>
      <family val="2"/>
    </font>
    <font>
      <b/>
      <sz val="12"/>
      <name val="Arial"/>
      <family val="2"/>
    </font>
    <font>
      <b/>
      <sz val="11"/>
      <name val="Arial Narrow"/>
      <family val="2"/>
    </font>
    <font>
      <sz val="11"/>
      <name val="Arial Narrow"/>
      <family val="2"/>
    </font>
    <font>
      <sz val="10"/>
      <name val="Arial"/>
      <family val="2"/>
    </font>
    <font>
      <b/>
      <sz val="10"/>
      <color indexed="9"/>
      <name val="Arial"/>
      <family val="2"/>
    </font>
    <font>
      <sz val="12"/>
      <color indexed="8"/>
      <name val="Arial Narrow"/>
      <family val="2"/>
    </font>
    <font>
      <sz val="11"/>
      <color indexed="8"/>
      <name val="Calibri"/>
      <family val="2"/>
    </font>
    <font>
      <sz val="11"/>
      <color indexed="8"/>
      <name val="Arial Narrow"/>
      <family val="2"/>
    </font>
    <font>
      <b/>
      <sz val="12"/>
      <color theme="0"/>
      <name val="Arial"/>
      <family val="2"/>
    </font>
    <font>
      <sz val="11"/>
      <color theme="0"/>
      <name val="Arial Narrow"/>
      <family val="2"/>
    </font>
    <font>
      <b/>
      <sz val="11"/>
      <color rgb="FF000000"/>
      <name val="Arial Narrow"/>
      <family val="2"/>
    </font>
    <font>
      <sz val="11"/>
      <color rgb="FF000000"/>
      <name val="Arial Narrow"/>
      <family val="2"/>
    </font>
    <font>
      <b/>
      <sz val="12"/>
      <color rgb="FF000000"/>
      <name val="Arial Narrow"/>
      <family val="2"/>
    </font>
  </fonts>
  <fills count="22">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11"/>
        <bgColor indexed="49"/>
      </patternFill>
    </fill>
    <fill>
      <patternFill patternType="solid">
        <fgColor indexed="14"/>
        <bgColor indexed="33"/>
      </patternFill>
    </fill>
    <fill>
      <patternFill patternType="solid">
        <fgColor indexed="55"/>
        <bgColor indexed="23"/>
      </patternFill>
    </fill>
    <fill>
      <patternFill patternType="solid">
        <fgColor indexed="9"/>
        <bgColor indexed="64"/>
      </patternFill>
    </fill>
    <fill>
      <patternFill patternType="solid">
        <fgColor theme="0"/>
        <bgColor indexed="26"/>
      </patternFill>
    </fill>
    <fill>
      <patternFill patternType="solid">
        <fgColor theme="0"/>
        <bgColor indexed="64"/>
      </patternFill>
    </fill>
    <fill>
      <patternFill patternType="solid">
        <fgColor rgb="FFE8E8E8"/>
        <bgColor indexed="64"/>
      </patternFill>
    </fill>
    <fill>
      <patternFill patternType="solid">
        <fgColor theme="7"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6" tint="0.59999389629810485"/>
        <bgColor indexed="31"/>
      </patternFill>
    </fill>
    <fill>
      <patternFill patternType="solid">
        <fgColor theme="6" tint="0.59999389629810485"/>
        <bgColor indexed="60"/>
      </patternFill>
    </fill>
    <fill>
      <patternFill patternType="solid">
        <fgColor theme="6" tint="0.59999389629810485"/>
        <bgColor indexed="3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6" tint="0.59999389629810485"/>
        <bgColor indexed="26"/>
      </patternFill>
    </fill>
    <fill>
      <patternFill patternType="solid">
        <fgColor theme="6" tint="0.59999389629810485"/>
        <bgColor indexed="33"/>
      </patternFill>
    </fill>
    <fill>
      <patternFill patternType="solid">
        <fgColor theme="0" tint="-0.249977111117893"/>
        <bgColor indexed="64"/>
      </patternFill>
    </fill>
  </fills>
  <borders count="76">
    <border>
      <left/>
      <right/>
      <top/>
      <bottom/>
      <diagonal/>
    </border>
    <border>
      <left style="thin">
        <color indexed="8"/>
      </left>
      <right style="thin">
        <color indexed="8"/>
      </right>
      <top style="thin">
        <color indexed="8"/>
      </top>
      <bottom style="thin">
        <color indexed="8"/>
      </bottom>
      <diagonal/>
    </border>
    <border>
      <left/>
      <right style="medium">
        <color indexed="8"/>
      </right>
      <top/>
      <bottom style="medium">
        <color indexed="8"/>
      </bottom>
      <diagonal/>
    </border>
    <border>
      <left style="medium">
        <color indexed="8"/>
      </left>
      <right style="thick">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thick">
        <color indexed="8"/>
      </right>
      <top style="medium">
        <color indexed="8"/>
      </top>
      <bottom style="medium">
        <color indexed="8"/>
      </bottom>
      <diagonal/>
    </border>
    <border>
      <left/>
      <right style="thick">
        <color indexed="8"/>
      </right>
      <top style="thick">
        <color indexed="8"/>
      </top>
      <bottom style="thick">
        <color indexed="8"/>
      </bottom>
      <diagonal/>
    </border>
    <border>
      <left style="thick">
        <color indexed="8"/>
      </left>
      <right style="thick">
        <color indexed="8"/>
      </right>
      <top style="thick">
        <color indexed="8"/>
      </top>
      <bottom style="thick">
        <color indexed="8"/>
      </bottom>
      <diagonal/>
    </border>
    <border>
      <left/>
      <right style="thick">
        <color indexed="8"/>
      </right>
      <top/>
      <bottom style="thick">
        <color indexed="8"/>
      </bottom>
      <diagonal/>
    </border>
    <border>
      <left style="thick">
        <color indexed="8"/>
      </left>
      <right style="thick">
        <color indexed="8"/>
      </right>
      <top/>
      <bottom style="thick">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ck">
        <color indexed="8"/>
      </left>
      <right/>
      <top/>
      <bottom style="thick">
        <color indexed="8"/>
      </bottom>
      <diagonal/>
    </border>
    <border>
      <left style="medium">
        <color indexed="8"/>
      </left>
      <right/>
      <top/>
      <bottom style="medium">
        <color indexed="8"/>
      </bottom>
      <diagonal/>
    </border>
    <border>
      <left style="medium">
        <color indexed="8"/>
      </left>
      <right/>
      <top style="medium">
        <color indexed="8"/>
      </top>
      <bottom style="medium">
        <color indexed="8"/>
      </bottom>
      <diagonal/>
    </border>
    <border>
      <left style="thick">
        <color indexed="8"/>
      </left>
      <right/>
      <top style="thick">
        <color indexed="8"/>
      </top>
      <bottom style="thick">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8"/>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thick">
        <color indexed="8"/>
      </top>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style="thick">
        <color indexed="8"/>
      </right>
      <top style="medium">
        <color indexed="64"/>
      </top>
      <bottom style="thick">
        <color indexed="8"/>
      </bottom>
      <diagonal/>
    </border>
    <border>
      <left/>
      <right style="medium">
        <color indexed="64"/>
      </right>
      <top style="medium">
        <color indexed="64"/>
      </top>
      <bottom style="thick">
        <color indexed="8"/>
      </bottom>
      <diagonal/>
    </border>
    <border>
      <left style="medium">
        <color indexed="64"/>
      </left>
      <right style="thick">
        <color indexed="8"/>
      </right>
      <top style="thick">
        <color indexed="8"/>
      </top>
      <bottom style="thin">
        <color indexed="64"/>
      </bottom>
      <diagonal/>
    </border>
    <border>
      <left/>
      <right style="medium">
        <color indexed="64"/>
      </right>
      <top style="thick">
        <color indexed="8"/>
      </top>
      <bottom style="thin">
        <color indexed="64"/>
      </bottom>
      <diagonal/>
    </border>
    <border>
      <left style="thick">
        <color indexed="8"/>
      </left>
      <right style="medium">
        <color indexed="64"/>
      </right>
      <top style="medium">
        <color indexed="64"/>
      </top>
      <bottom style="thick">
        <color indexed="8"/>
      </bottom>
      <diagonal/>
    </border>
    <border>
      <left style="thick">
        <color indexed="8"/>
      </left>
      <right style="medium">
        <color indexed="64"/>
      </right>
      <top style="thick">
        <color indexed="8"/>
      </top>
      <bottom style="thin">
        <color indexed="64"/>
      </bottom>
      <diagonal/>
    </border>
    <border>
      <left/>
      <right style="thick">
        <color indexed="8"/>
      </right>
      <top style="thin">
        <color indexed="64"/>
      </top>
      <bottom style="thick">
        <color indexed="8"/>
      </bottom>
      <diagonal/>
    </border>
    <border>
      <left/>
      <right style="thick">
        <color indexed="8"/>
      </right>
      <top style="thick">
        <color indexed="8"/>
      </top>
      <bottom style="thin">
        <color indexed="64"/>
      </bottom>
      <diagonal/>
    </border>
    <border>
      <left style="thick">
        <color indexed="8"/>
      </left>
      <right style="thick">
        <color indexed="8"/>
      </right>
      <top style="thin">
        <color indexed="64"/>
      </top>
      <bottom style="thick">
        <color indexed="8"/>
      </bottom>
      <diagonal/>
    </border>
    <border>
      <left style="thick">
        <color indexed="8"/>
      </left>
      <right/>
      <top style="thin">
        <color indexed="64"/>
      </top>
      <bottom style="thick">
        <color indexed="8"/>
      </bottom>
      <diagonal/>
    </border>
    <border>
      <left style="thick">
        <color indexed="8"/>
      </left>
      <right style="thick">
        <color indexed="8"/>
      </right>
      <top style="thick">
        <color indexed="8"/>
      </top>
      <bottom style="thin">
        <color indexed="64"/>
      </bottom>
      <diagonal/>
    </border>
    <border>
      <left style="thick">
        <color indexed="8"/>
      </left>
      <right/>
      <top style="thick">
        <color indexed="8"/>
      </top>
      <bottom style="thin">
        <color indexed="64"/>
      </bottom>
      <diagonal/>
    </border>
  </borders>
  <cellStyleXfs count="23">
    <xf numFmtId="0" fontId="0" fillId="0" borderId="0"/>
    <xf numFmtId="164" fontId="17" fillId="0" borderId="0"/>
    <xf numFmtId="165" fontId="17" fillId="0" borderId="0"/>
    <xf numFmtId="166" fontId="17" fillId="0" borderId="0"/>
    <xf numFmtId="166" fontId="17" fillId="0" borderId="0"/>
    <xf numFmtId="0" fontId="17" fillId="0" borderId="0"/>
    <xf numFmtId="0" fontId="1" fillId="0" borderId="0"/>
    <xf numFmtId="0" fontId="2" fillId="0" borderId="0"/>
    <xf numFmtId="0" fontId="20" fillId="0" borderId="0"/>
    <xf numFmtId="0" fontId="3" fillId="0" borderId="0"/>
    <xf numFmtId="9" fontId="17" fillId="0" borderId="0"/>
    <xf numFmtId="9" fontId="17" fillId="0" borderId="0"/>
    <xf numFmtId="9" fontId="17" fillId="0" borderId="0"/>
    <xf numFmtId="9"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applyFill="0" applyBorder="0" applyAlignment="0" applyProtection="0"/>
  </cellStyleXfs>
  <cellXfs count="381">
    <xf numFmtId="0" fontId="0" fillId="0" borderId="0" xfId="0"/>
    <xf numFmtId="0" fontId="4" fillId="2" borderId="0" xfId="0" applyNumberFormat="1" applyFont="1" applyFill="1" applyAlignment="1">
      <alignment horizontal="center"/>
    </xf>
    <xf numFmtId="49" fontId="4" fillId="2" borderId="0" xfId="0" applyNumberFormat="1" applyFont="1" applyFill="1" applyAlignment="1">
      <alignment horizontal="center"/>
    </xf>
    <xf numFmtId="0" fontId="4" fillId="2" borderId="0" xfId="0" applyNumberFormat="1" applyFont="1" applyFill="1" applyAlignment="1">
      <alignment horizontal="left"/>
    </xf>
    <xf numFmtId="4" fontId="4" fillId="2" borderId="0" xfId="20" applyNumberFormat="1" applyFont="1" applyFill="1" applyBorder="1" applyAlignment="1" applyProtection="1">
      <alignment horizontal="center"/>
    </xf>
    <xf numFmtId="167" fontId="5" fillId="2" borderId="0" xfId="18" applyFont="1" applyFill="1" applyBorder="1" applyAlignment="1" applyProtection="1"/>
    <xf numFmtId="167" fontId="4" fillId="2" borderId="0" xfId="18" applyFont="1" applyFill="1" applyBorder="1" applyAlignment="1" applyProtection="1"/>
    <xf numFmtId="0" fontId="4" fillId="0" borderId="0" xfId="0" applyFont="1" applyFill="1" applyAlignment="1"/>
    <xf numFmtId="0" fontId="4" fillId="2" borderId="0" xfId="0" applyFont="1" applyFill="1" applyAlignment="1"/>
    <xf numFmtId="0" fontId="6" fillId="0" borderId="0" xfId="0" applyFont="1" applyFill="1" applyAlignment="1"/>
    <xf numFmtId="0" fontId="6"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4" fontId="6" fillId="3" borderId="1" xfId="20" applyNumberFormat="1" applyFont="1" applyFill="1" applyBorder="1" applyAlignment="1" applyProtection="1">
      <alignment horizontal="center" vertical="center" wrapText="1"/>
    </xf>
    <xf numFmtId="167" fontId="8" fillId="3" borderId="1" xfId="18" applyFont="1" applyFill="1" applyBorder="1" applyAlignment="1" applyProtection="1">
      <alignment horizontal="center" vertical="center" wrapText="1"/>
    </xf>
    <xf numFmtId="167" fontId="6" fillId="3" borderId="1" xfId="18" applyFont="1" applyFill="1" applyBorder="1" applyAlignment="1" applyProtection="1">
      <alignment horizontal="center" vertical="center" wrapText="1"/>
    </xf>
    <xf numFmtId="0" fontId="6" fillId="0" borderId="0" xfId="0" applyFont="1" applyFill="1" applyAlignment="1">
      <alignment horizontal="center"/>
    </xf>
    <xf numFmtId="0" fontId="6" fillId="0" borderId="0" xfId="0" applyFont="1" applyFill="1" applyAlignment="1">
      <alignment horizontal="left"/>
    </xf>
    <xf numFmtId="0" fontId="6" fillId="2" borderId="0" xfId="0" applyFont="1" applyFill="1" applyAlignment="1">
      <alignment horizontal="center"/>
    </xf>
    <xf numFmtId="49" fontId="8" fillId="2" borderId="1" xfId="0" applyNumberFormat="1" applyFont="1" applyFill="1" applyBorder="1" applyAlignment="1">
      <alignment horizontal="center"/>
    </xf>
    <xf numFmtId="49" fontId="8" fillId="0" borderId="1" xfId="0" applyNumberFormat="1" applyFont="1" applyFill="1" applyBorder="1" applyAlignment="1">
      <alignment horizontal="center"/>
    </xf>
    <xf numFmtId="0" fontId="8" fillId="0" borderId="1" xfId="0" applyNumberFormat="1" applyFont="1" applyFill="1" applyBorder="1" applyAlignment="1">
      <alignment horizontal="center"/>
    </xf>
    <xf numFmtId="0" fontId="8" fillId="0" borderId="1" xfId="0" applyFont="1" applyFill="1" applyBorder="1" applyAlignment="1">
      <alignment wrapText="1"/>
    </xf>
    <xf numFmtId="0" fontId="4" fillId="0" borderId="1" xfId="0" applyNumberFormat="1" applyFont="1" applyFill="1" applyBorder="1" applyAlignment="1">
      <alignment horizontal="center"/>
    </xf>
    <xf numFmtId="4" fontId="5" fillId="0" borderId="1" xfId="20" applyNumberFormat="1" applyFont="1" applyFill="1" applyBorder="1" applyAlignment="1" applyProtection="1"/>
    <xf numFmtId="167" fontId="5" fillId="0" borderId="1" xfId="20" applyNumberFormat="1" applyFont="1" applyFill="1" applyBorder="1" applyAlignment="1" applyProtection="1">
      <alignment horizontal="right"/>
    </xf>
    <xf numFmtId="167" fontId="5" fillId="0" borderId="1" xfId="20" applyFont="1" applyFill="1" applyBorder="1" applyAlignment="1" applyProtection="1"/>
    <xf numFmtId="167" fontId="5" fillId="0" borderId="1" xfId="20" applyNumberFormat="1" applyFont="1" applyFill="1" applyBorder="1" applyAlignment="1" applyProtection="1"/>
    <xf numFmtId="0" fontId="5" fillId="2" borderId="1" xfId="0" applyNumberFormat="1" applyFont="1" applyFill="1" applyBorder="1" applyAlignment="1">
      <alignment horizontal="center"/>
    </xf>
    <xf numFmtId="0" fontId="5" fillId="0" borderId="1" xfId="0" applyNumberFormat="1" applyFont="1" applyFill="1" applyBorder="1" applyAlignment="1">
      <alignment horizontal="center"/>
    </xf>
    <xf numFmtId="0" fontId="8" fillId="0" borderId="1" xfId="0" applyNumberFormat="1" applyFont="1" applyFill="1" applyBorder="1" applyAlignment="1">
      <alignment horizontal="right" wrapText="1"/>
    </xf>
    <xf numFmtId="0" fontId="8" fillId="0" borderId="1" xfId="0" applyNumberFormat="1" applyFont="1" applyFill="1" applyBorder="1" applyAlignment="1">
      <alignment horizontal="center" wrapText="1"/>
    </xf>
    <xf numFmtId="4" fontId="5" fillId="0" borderId="1" xfId="20" applyNumberFormat="1" applyFont="1" applyFill="1" applyBorder="1" applyAlignment="1" applyProtection="1">
      <alignment wrapText="1"/>
    </xf>
    <xf numFmtId="167" fontId="8" fillId="0" borderId="1" xfId="20" applyNumberFormat="1" applyFont="1" applyFill="1" applyBorder="1" applyAlignment="1" applyProtection="1"/>
    <xf numFmtId="0" fontId="5" fillId="2" borderId="1" xfId="0" applyNumberFormat="1" applyFont="1" applyFill="1" applyBorder="1" applyAlignment="1">
      <alignment horizontal="center" wrapText="1"/>
    </xf>
    <xf numFmtId="167" fontId="5" fillId="2" borderId="1" xfId="20" applyNumberFormat="1" applyFont="1" applyFill="1" applyBorder="1" applyAlignment="1" applyProtection="1">
      <alignment horizontal="right"/>
    </xf>
    <xf numFmtId="167" fontId="5" fillId="2" borderId="1" xfId="20" applyNumberFormat="1" applyFont="1" applyFill="1" applyBorder="1" applyAlignment="1" applyProtection="1"/>
    <xf numFmtId="0" fontId="6" fillId="2" borderId="0" xfId="0" applyFont="1" applyFill="1" applyAlignment="1"/>
    <xf numFmtId="49" fontId="5" fillId="2" borderId="1" xfId="0" applyNumberFormat="1" applyFont="1" applyFill="1" applyBorder="1" applyAlignment="1">
      <alignment horizontal="center"/>
    </xf>
    <xf numFmtId="0" fontId="4" fillId="4" borderId="0" xfId="0" applyFont="1" applyFill="1" applyAlignment="1"/>
    <xf numFmtId="0" fontId="9" fillId="2" borderId="0" xfId="0" applyFont="1" applyFill="1" applyAlignment="1"/>
    <xf numFmtId="0" fontId="4" fillId="5" borderId="0" xfId="0" applyFont="1" applyFill="1" applyAlignment="1"/>
    <xf numFmtId="49" fontId="5" fillId="0" borderId="1" xfId="0" applyNumberFormat="1" applyFont="1" applyFill="1" applyBorder="1" applyAlignment="1">
      <alignment horizontal="center"/>
    </xf>
    <xf numFmtId="0" fontId="5" fillId="2" borderId="1" xfId="0" applyNumberFormat="1" applyFont="1" applyFill="1" applyBorder="1" applyAlignment="1">
      <alignment horizontal="left"/>
    </xf>
    <xf numFmtId="0" fontId="5" fillId="3" borderId="1" xfId="0" applyNumberFormat="1" applyFont="1" applyFill="1" applyBorder="1" applyAlignment="1">
      <alignment horizontal="center"/>
    </xf>
    <xf numFmtId="49" fontId="5" fillId="3" borderId="1" xfId="0" applyNumberFormat="1" applyFont="1" applyFill="1" applyBorder="1" applyAlignment="1">
      <alignment horizontal="center"/>
    </xf>
    <xf numFmtId="0" fontId="5" fillId="3" borderId="1" xfId="0" applyNumberFormat="1" applyFont="1" applyFill="1" applyBorder="1" applyAlignment="1">
      <alignment horizontal="left"/>
    </xf>
    <xf numFmtId="0" fontId="4" fillId="3" borderId="1" xfId="0" applyNumberFormat="1" applyFont="1" applyFill="1" applyBorder="1" applyAlignment="1">
      <alignment horizontal="center"/>
    </xf>
    <xf numFmtId="167" fontId="5" fillId="3" borderId="1" xfId="20" applyNumberFormat="1" applyFont="1" applyFill="1" applyBorder="1" applyAlignment="1" applyProtection="1">
      <alignment horizontal="right"/>
    </xf>
    <xf numFmtId="167" fontId="8" fillId="3" borderId="1" xfId="20" applyNumberFormat="1" applyFont="1" applyFill="1" applyBorder="1" applyAlignment="1" applyProtection="1"/>
    <xf numFmtId="49" fontId="5" fillId="3" borderId="1" xfId="0" applyNumberFormat="1" applyFont="1" applyFill="1" applyBorder="1" applyAlignment="1">
      <alignment horizontal="left"/>
    </xf>
    <xf numFmtId="10" fontId="6" fillId="3" borderId="1" xfId="0" applyNumberFormat="1" applyFont="1" applyFill="1" applyBorder="1" applyAlignment="1">
      <alignment horizontal="center"/>
    </xf>
    <xf numFmtId="2" fontId="5" fillId="3" borderId="1" xfId="20" applyNumberFormat="1" applyFont="1" applyFill="1" applyBorder="1" applyAlignment="1" applyProtection="1"/>
    <xf numFmtId="167" fontId="5" fillId="3" borderId="1" xfId="20" applyNumberFormat="1" applyFont="1" applyFill="1" applyBorder="1" applyAlignment="1" applyProtection="1"/>
    <xf numFmtId="0" fontId="5" fillId="2" borderId="0" xfId="0" applyNumberFormat="1" applyFont="1" applyFill="1" applyBorder="1" applyAlignment="1">
      <alignment horizontal="center"/>
    </xf>
    <xf numFmtId="0" fontId="8" fillId="2" borderId="0" xfId="0" applyFont="1" applyFill="1" applyBorder="1" applyAlignment="1">
      <alignment horizontal="right" wrapText="1"/>
    </xf>
    <xf numFmtId="167" fontId="8" fillId="2" borderId="0" xfId="20" applyNumberFormat="1" applyFont="1" applyFill="1" applyBorder="1" applyAlignment="1" applyProtection="1"/>
    <xf numFmtId="0" fontId="8" fillId="2" borderId="0" xfId="0" applyNumberFormat="1" applyFont="1" applyFill="1" applyBorder="1" applyAlignment="1">
      <alignment horizontal="center"/>
    </xf>
    <xf numFmtId="49" fontId="4" fillId="2" borderId="0" xfId="0" applyNumberFormat="1" applyFont="1" applyFill="1" applyBorder="1" applyAlignment="1">
      <alignment horizontal="center"/>
    </xf>
    <xf numFmtId="0" fontId="6" fillId="2" borderId="0" xfId="5" applyNumberFormat="1" applyFont="1" applyFill="1" applyBorder="1" applyAlignment="1">
      <alignment horizontal="center"/>
    </xf>
    <xf numFmtId="0" fontId="4" fillId="2" borderId="0" xfId="0" applyNumberFormat="1" applyFont="1" applyFill="1" applyAlignment="1"/>
    <xf numFmtId="0" fontId="4" fillId="2" borderId="0" xfId="0" applyNumberFormat="1" applyFont="1" applyFill="1" applyAlignment="1">
      <alignment wrapText="1"/>
    </xf>
    <xf numFmtId="0" fontId="4" fillId="0" borderId="0" xfId="0" applyNumberFormat="1" applyFont="1" applyFill="1" applyAlignment="1"/>
    <xf numFmtId="168" fontId="0" fillId="2" borderId="0" xfId="0" applyNumberFormat="1" applyFont="1" applyFill="1" applyProtection="1"/>
    <xf numFmtId="0" fontId="0" fillId="2" borderId="0" xfId="0" applyFont="1" applyFill="1" applyProtection="1"/>
    <xf numFmtId="0" fontId="0" fillId="2" borderId="0" xfId="0" applyFont="1" applyFill="1" applyAlignment="1" applyProtection="1">
      <alignment horizontal="center"/>
    </xf>
    <xf numFmtId="167" fontId="0" fillId="2" borderId="0" xfId="19" applyFont="1" applyFill="1" applyBorder="1" applyAlignment="1" applyProtection="1"/>
    <xf numFmtId="0" fontId="0" fillId="2" borderId="0" xfId="0" applyFont="1" applyFill="1" applyAlignment="1" applyProtection="1"/>
    <xf numFmtId="0" fontId="11" fillId="2" borderId="0" xfId="0" applyFont="1" applyFill="1" applyProtection="1"/>
    <xf numFmtId="168" fontId="6" fillId="2" borderId="0" xfId="0" applyNumberFormat="1" applyFont="1" applyFill="1" applyBorder="1" applyAlignment="1" applyProtection="1">
      <alignment horizontal="left"/>
    </xf>
    <xf numFmtId="0" fontId="12" fillId="2" borderId="0" xfId="0" applyFont="1" applyFill="1" applyBorder="1" applyAlignment="1" applyProtection="1">
      <alignment horizontal="left"/>
    </xf>
    <xf numFmtId="0" fontId="11" fillId="2" borderId="0" xfId="0" applyFont="1" applyFill="1" applyBorder="1" applyProtection="1"/>
    <xf numFmtId="0" fontId="13" fillId="2" borderId="0" xfId="0" applyFont="1" applyFill="1" applyBorder="1" applyProtection="1"/>
    <xf numFmtId="9" fontId="12" fillId="2" borderId="0" xfId="0" applyNumberFormat="1" applyFont="1" applyFill="1" applyBorder="1" applyProtection="1"/>
    <xf numFmtId="167" fontId="14" fillId="2" borderId="0" xfId="19" applyFont="1" applyFill="1" applyBorder="1" applyAlignment="1" applyProtection="1">
      <alignment horizontal="center"/>
    </xf>
    <xf numFmtId="167" fontId="12" fillId="2" borderId="0" xfId="19" applyFont="1" applyFill="1" applyBorder="1" applyAlignment="1" applyProtection="1">
      <alignment horizontal="center"/>
    </xf>
    <xf numFmtId="0" fontId="13" fillId="2" borderId="0" xfId="0" applyFont="1" applyFill="1" applyAlignment="1" applyProtection="1">
      <alignment horizontal="center"/>
    </xf>
    <xf numFmtId="1" fontId="4" fillId="2" borderId="1" xfId="0" applyNumberFormat="1" applyFont="1" applyFill="1" applyBorder="1" applyAlignment="1" applyProtection="1">
      <alignment horizontal="left" vertical="top" wrapText="1"/>
    </xf>
    <xf numFmtId="171" fontId="16" fillId="2" borderId="1" xfId="9" applyNumberFormat="1" applyFont="1" applyFill="1" applyBorder="1" applyAlignment="1" applyProtection="1">
      <alignment horizontal="right"/>
    </xf>
    <xf numFmtId="2" fontId="16" fillId="2" borderId="2" xfId="9" applyNumberFormat="1" applyFont="1" applyFill="1" applyBorder="1" applyProtection="1"/>
    <xf numFmtId="2" fontId="16" fillId="2" borderId="3" xfId="9" applyNumberFormat="1" applyFont="1" applyFill="1" applyBorder="1" applyProtection="1"/>
    <xf numFmtId="2" fontId="16" fillId="2" borderId="4" xfId="9" applyNumberFormat="1" applyFont="1" applyFill="1" applyBorder="1" applyProtection="1"/>
    <xf numFmtId="2" fontId="16" fillId="2" borderId="5" xfId="9" applyNumberFormat="1" applyFont="1" applyFill="1" applyBorder="1" applyProtection="1"/>
    <xf numFmtId="2" fontId="4" fillId="6" borderId="1" xfId="9" applyNumberFormat="1" applyFont="1" applyFill="1" applyBorder="1" applyAlignment="1" applyProtection="1">
      <alignment horizontal="right"/>
    </xf>
    <xf numFmtId="2" fontId="6" fillId="6" borderId="1" xfId="9" applyNumberFormat="1" applyFont="1" applyFill="1" applyBorder="1" applyAlignment="1" applyProtection="1">
      <alignment horizontal="right"/>
    </xf>
    <xf numFmtId="171" fontId="6" fillId="6" borderId="1" xfId="9" applyNumberFormat="1" applyFont="1" applyFill="1" applyBorder="1" applyProtection="1"/>
    <xf numFmtId="10" fontId="4" fillId="6" borderId="6" xfId="10" applyNumberFormat="1" applyFont="1" applyFill="1" applyBorder="1" applyAlignment="1" applyProtection="1">
      <alignment horizontal="center"/>
    </xf>
    <xf numFmtId="10" fontId="6" fillId="6" borderId="7" xfId="10" applyNumberFormat="1" applyFont="1" applyFill="1" applyBorder="1" applyAlignment="1" applyProtection="1"/>
    <xf numFmtId="10" fontId="4" fillId="6" borderId="7" xfId="10" applyNumberFormat="1" applyFont="1" applyFill="1" applyBorder="1" applyAlignment="1" applyProtection="1">
      <alignment horizontal="center"/>
    </xf>
    <xf numFmtId="164" fontId="4" fillId="6" borderId="1" xfId="1" applyFont="1" applyFill="1" applyBorder="1" applyAlignment="1" applyProtection="1"/>
    <xf numFmtId="168" fontId="0" fillId="2" borderId="0" xfId="0" applyNumberFormat="1" applyFont="1" applyFill="1" applyAlignment="1" applyProtection="1">
      <alignment horizontal="center"/>
    </xf>
    <xf numFmtId="168" fontId="0" fillId="2" borderId="0" xfId="0" applyNumberFormat="1" applyFont="1" applyFill="1" applyAlignment="1" applyProtection="1"/>
    <xf numFmtId="168" fontId="11" fillId="2" borderId="0" xfId="0" applyNumberFormat="1" applyFont="1" applyFill="1" applyProtection="1"/>
    <xf numFmtId="2" fontId="15" fillId="6" borderId="8" xfId="9" applyNumberFormat="1" applyFont="1" applyFill="1" applyBorder="1" applyAlignment="1" applyProtection="1">
      <alignment horizontal="center" vertical="center"/>
    </xf>
    <xf numFmtId="2" fontId="15" fillId="6" borderId="9" xfId="9" applyNumberFormat="1" applyFont="1" applyFill="1" applyBorder="1" applyAlignment="1" applyProtection="1">
      <alignment horizontal="center" vertical="center"/>
    </xf>
    <xf numFmtId="0" fontId="5" fillId="0" borderId="1" xfId="7" applyFont="1" applyFill="1" applyBorder="1" applyAlignment="1">
      <alignment horizontal="center"/>
    </xf>
    <xf numFmtId="167" fontId="5" fillId="0" borderId="1" xfId="22" applyFont="1" applyFill="1" applyBorder="1" applyAlignment="1" applyProtection="1"/>
    <xf numFmtId="0" fontId="5" fillId="0" borderId="1" xfId="0" applyNumberFormat="1" applyFont="1" applyFill="1" applyBorder="1" applyAlignment="1">
      <alignment horizontal="left" wrapText="1"/>
    </xf>
    <xf numFmtId="0" fontId="5" fillId="0" borderId="1" xfId="0" applyNumberFormat="1" applyFont="1" applyFill="1" applyBorder="1" applyAlignment="1">
      <alignment horizontal="center" wrapText="1"/>
    </xf>
    <xf numFmtId="49" fontId="6" fillId="0" borderId="1" xfId="0" applyNumberFormat="1" applyFont="1" applyFill="1" applyBorder="1" applyAlignment="1" applyProtection="1">
      <alignment horizontal="center" wrapText="1"/>
      <protection locked="0"/>
    </xf>
    <xf numFmtId="169" fontId="4" fillId="0" borderId="1" xfId="0" applyNumberFormat="1" applyFont="1" applyFill="1" applyBorder="1" applyAlignment="1">
      <alignment horizontal="center" wrapText="1"/>
    </xf>
    <xf numFmtId="0" fontId="6" fillId="0" borderId="1" xfId="0" applyFont="1" applyFill="1" applyBorder="1" applyAlignment="1" applyProtection="1">
      <alignment horizontal="center" wrapText="1"/>
      <protection locked="0"/>
    </xf>
    <xf numFmtId="0" fontId="6" fillId="0" borderId="1" xfId="0" applyFont="1" applyFill="1" applyBorder="1" applyAlignment="1" applyProtection="1">
      <alignment horizontal="left" vertical="center" wrapText="1"/>
      <protection locked="0"/>
    </xf>
    <xf numFmtId="167" fontId="5" fillId="0" borderId="1" xfId="20" applyNumberFormat="1" applyFont="1" applyFill="1" applyBorder="1" applyAlignment="1" applyProtection="1">
      <alignment horizontal="right" wrapText="1"/>
    </xf>
    <xf numFmtId="167" fontId="5" fillId="0" borderId="1" xfId="20" applyNumberFormat="1" applyFont="1" applyFill="1" applyBorder="1" applyAlignment="1" applyProtection="1">
      <alignment wrapText="1"/>
    </xf>
    <xf numFmtId="49" fontId="8" fillId="0" borderId="1" xfId="7" applyNumberFormat="1" applyFont="1" applyFill="1" applyBorder="1" applyAlignment="1">
      <alignment horizontal="center"/>
    </xf>
    <xf numFmtId="0" fontId="8" fillId="0" borderId="1" xfId="7" applyFont="1" applyFill="1" applyBorder="1" applyAlignment="1">
      <alignment horizontal="center"/>
    </xf>
    <xf numFmtId="0" fontId="8" fillId="0" borderId="1" xfId="7" applyFont="1" applyFill="1" applyBorder="1" applyAlignment="1">
      <alignment horizontal="left" wrapText="1"/>
    </xf>
    <xf numFmtId="0" fontId="6" fillId="0" borderId="1" xfId="7" applyFont="1" applyFill="1" applyBorder="1" applyAlignment="1">
      <alignment horizontal="center"/>
    </xf>
    <xf numFmtId="167" fontId="8" fillId="0" borderId="1" xfId="22" applyFont="1" applyFill="1" applyBorder="1" applyAlignment="1" applyProtection="1"/>
    <xf numFmtId="49" fontId="10" fillId="0" borderId="1" xfId="7" applyNumberFormat="1" applyFont="1" applyFill="1" applyBorder="1" applyAlignment="1">
      <alignment horizontal="center"/>
    </xf>
    <xf numFmtId="0" fontId="10" fillId="0" borderId="1" xfId="7" applyFont="1" applyFill="1" applyBorder="1" applyAlignment="1">
      <alignment horizontal="center"/>
    </xf>
    <xf numFmtId="0" fontId="10" fillId="0" borderId="1" xfId="7" applyFont="1" applyFill="1" applyBorder="1" applyAlignment="1">
      <alignment horizontal="left" wrapText="1"/>
    </xf>
    <xf numFmtId="0" fontId="9" fillId="0" borderId="1" xfId="7" applyFont="1" applyFill="1" applyBorder="1" applyAlignment="1">
      <alignment horizontal="center"/>
    </xf>
    <xf numFmtId="167" fontId="10" fillId="0" borderId="1" xfId="22" applyFont="1" applyFill="1" applyBorder="1" applyAlignment="1" applyProtection="1"/>
    <xf numFmtId="167" fontId="9" fillId="0" borderId="1" xfId="22" applyFont="1" applyFill="1" applyBorder="1" applyAlignment="1" applyProtection="1"/>
    <xf numFmtId="168" fontId="4" fillId="8" borderId="0" xfId="0" applyNumberFormat="1" applyFont="1" applyFill="1" applyAlignment="1">
      <alignment horizontal="center"/>
    </xf>
    <xf numFmtId="49" fontId="4" fillId="8" borderId="0" xfId="0" applyNumberFormat="1" applyFont="1" applyFill="1" applyAlignment="1">
      <alignment horizontal="center"/>
    </xf>
    <xf numFmtId="168" fontId="4" fillId="8" borderId="0" xfId="0" applyNumberFormat="1" applyFont="1" applyFill="1" applyAlignment="1">
      <alignment horizontal="left"/>
    </xf>
    <xf numFmtId="0" fontId="4" fillId="8" borderId="0" xfId="0" applyNumberFormat="1" applyFont="1" applyFill="1" applyAlignment="1">
      <alignment horizontal="center"/>
    </xf>
    <xf numFmtId="4" fontId="4" fillId="8" borderId="0" xfId="20" applyNumberFormat="1" applyFont="1" applyFill="1" applyBorder="1" applyAlignment="1" applyProtection="1">
      <alignment horizontal="center"/>
    </xf>
    <xf numFmtId="167" fontId="5" fillId="8" borderId="0" xfId="18" applyFont="1" applyFill="1" applyBorder="1" applyAlignment="1" applyProtection="1"/>
    <xf numFmtId="167" fontId="4" fillId="8" borderId="0" xfId="18" applyFont="1" applyFill="1" applyBorder="1" applyAlignment="1" applyProtection="1"/>
    <xf numFmtId="0" fontId="6" fillId="9" borderId="0" xfId="0" applyNumberFormat="1" applyFont="1" applyFill="1" applyBorder="1" applyAlignment="1">
      <alignment horizontal="left"/>
    </xf>
    <xf numFmtId="49" fontId="6" fillId="9" borderId="0" xfId="0" applyNumberFormat="1" applyFont="1" applyFill="1" applyBorder="1" applyAlignment="1">
      <alignment horizontal="center"/>
    </xf>
    <xf numFmtId="0" fontId="6" fillId="9" borderId="0" xfId="0" applyNumberFormat="1" applyFont="1" applyFill="1" applyBorder="1" applyAlignment="1">
      <alignment horizontal="center"/>
    </xf>
    <xf numFmtId="0" fontId="6" fillId="9" borderId="0" xfId="0" applyNumberFormat="1" applyFont="1" applyFill="1" applyAlignment="1">
      <alignment horizontal="center"/>
    </xf>
    <xf numFmtId="4" fontId="4" fillId="9" borderId="0" xfId="20" applyNumberFormat="1" applyFont="1" applyFill="1" applyBorder="1" applyAlignment="1" applyProtection="1"/>
    <xf numFmtId="167" fontId="5" fillId="9" borderId="0" xfId="18" applyFont="1" applyFill="1" applyBorder="1" applyAlignment="1" applyProtection="1"/>
    <xf numFmtId="167" fontId="4" fillId="9" borderId="0" xfId="18" applyFont="1" applyFill="1" applyBorder="1" applyAlignment="1" applyProtection="1"/>
    <xf numFmtId="0" fontId="4" fillId="9" borderId="0" xfId="0" applyNumberFormat="1" applyFont="1" applyFill="1" applyAlignment="1">
      <alignment horizontal="center"/>
    </xf>
    <xf numFmtId="168" fontId="4" fillId="9" borderId="0" xfId="0" applyNumberFormat="1" applyFont="1" applyFill="1" applyAlignment="1">
      <alignment horizontal="center"/>
    </xf>
    <xf numFmtId="49" fontId="4" fillId="9" borderId="0" xfId="0" applyNumberFormat="1" applyFont="1" applyFill="1" applyAlignment="1">
      <alignment horizontal="center"/>
    </xf>
    <xf numFmtId="168" fontId="4" fillId="9" borderId="0" xfId="0" applyNumberFormat="1" applyFont="1" applyFill="1" applyAlignment="1">
      <alignment horizontal="left"/>
    </xf>
    <xf numFmtId="4" fontId="4" fillId="9" borderId="0" xfId="20" applyNumberFormat="1" applyFont="1" applyFill="1" applyBorder="1" applyAlignment="1" applyProtection="1">
      <alignment horizontal="left"/>
    </xf>
    <xf numFmtId="167" fontId="6" fillId="9" borderId="0" xfId="18" applyFont="1" applyFill="1" applyBorder="1" applyAlignment="1" applyProtection="1">
      <alignment horizontal="center"/>
    </xf>
    <xf numFmtId="49" fontId="6" fillId="9" borderId="0" xfId="18" applyNumberFormat="1" applyFont="1" applyFill="1" applyBorder="1" applyAlignment="1" applyProtection="1">
      <alignment horizontal="center"/>
    </xf>
    <xf numFmtId="167" fontId="6" fillId="9" borderId="0" xfId="18" applyFont="1" applyFill="1" applyBorder="1" applyAlignment="1" applyProtection="1">
      <alignment horizontal="left"/>
    </xf>
    <xf numFmtId="167" fontId="8" fillId="9" borderId="0" xfId="18" applyFont="1" applyFill="1" applyBorder="1" applyAlignment="1" applyProtection="1">
      <alignment horizontal="center"/>
    </xf>
    <xf numFmtId="167" fontId="4" fillId="9" borderId="0" xfId="18" applyFont="1" applyFill="1" applyBorder="1" applyAlignment="1" applyProtection="1">
      <alignment horizontal="center"/>
    </xf>
    <xf numFmtId="0" fontId="4" fillId="2" borderId="0" xfId="5" applyFont="1" applyFill="1" applyBorder="1" applyAlignment="1" applyProtection="1">
      <alignment horizontal="left" wrapText="1"/>
    </xf>
    <xf numFmtId="0" fontId="4" fillId="9" borderId="0" xfId="5" applyFont="1" applyFill="1" applyBorder="1"/>
    <xf numFmtId="0" fontId="4" fillId="8" borderId="0" xfId="0" applyNumberFormat="1" applyFont="1" applyFill="1" applyBorder="1" applyAlignment="1">
      <alignment horizontal="center"/>
    </xf>
    <xf numFmtId="49" fontId="4" fillId="8" borderId="0" xfId="0" applyNumberFormat="1" applyFont="1" applyFill="1" applyBorder="1" applyAlignment="1">
      <alignment horizontal="center"/>
    </xf>
    <xf numFmtId="0" fontId="4" fillId="8" borderId="0" xfId="0" applyNumberFormat="1" applyFont="1" applyFill="1" applyBorder="1" applyAlignment="1">
      <alignment horizontal="right"/>
    </xf>
    <xf numFmtId="0" fontId="5" fillId="9" borderId="0" xfId="0" applyNumberFormat="1" applyFont="1" applyFill="1" applyBorder="1" applyAlignment="1">
      <alignment horizontal="center" vertical="center"/>
    </xf>
    <xf numFmtId="1" fontId="5" fillId="9" borderId="0" xfId="0" applyNumberFormat="1" applyFont="1" applyFill="1" applyBorder="1" applyAlignment="1">
      <alignment horizontal="center" vertical="center"/>
    </xf>
    <xf numFmtId="0" fontId="8" fillId="9" borderId="0" xfId="0" applyFont="1" applyFill="1" applyBorder="1" applyAlignment="1">
      <alignment horizontal="right" vertical="center" wrapText="1"/>
    </xf>
    <xf numFmtId="0" fontId="4" fillId="9" borderId="0" xfId="0" applyNumberFormat="1" applyFont="1" applyFill="1" applyBorder="1" applyAlignment="1">
      <alignment horizontal="center" vertical="center"/>
    </xf>
    <xf numFmtId="4" fontId="5" fillId="9" borderId="0" xfId="20" applyNumberFormat="1" applyFont="1" applyFill="1" applyBorder="1" applyAlignment="1" applyProtection="1">
      <alignment vertical="center"/>
    </xf>
    <xf numFmtId="0" fontId="4" fillId="9" borderId="0" xfId="0" applyFont="1" applyFill="1" applyBorder="1" applyAlignment="1">
      <alignment vertical="center"/>
    </xf>
    <xf numFmtId="0" fontId="4" fillId="0" borderId="0" xfId="0" applyFont="1" applyFill="1" applyAlignment="1">
      <alignment vertical="center"/>
    </xf>
    <xf numFmtId="0" fontId="4" fillId="2" borderId="0" xfId="0" applyFont="1" applyFill="1" applyAlignment="1">
      <alignment vertical="center"/>
    </xf>
    <xf numFmtId="1" fontId="5" fillId="2" borderId="0" xfId="0" applyNumberFormat="1" applyFont="1" applyFill="1" applyBorder="1" applyAlignment="1">
      <alignment horizontal="center"/>
    </xf>
    <xf numFmtId="4" fontId="5" fillId="9" borderId="0" xfId="20" applyNumberFormat="1" applyFont="1" applyFill="1" applyBorder="1" applyAlignment="1" applyProtection="1"/>
    <xf numFmtId="167" fontId="5" fillId="8" borderId="0" xfId="20" applyNumberFormat="1" applyFont="1" applyFill="1" applyBorder="1" applyAlignment="1" applyProtection="1">
      <alignment horizontal="right"/>
    </xf>
    <xf numFmtId="1" fontId="8" fillId="2" borderId="0" xfId="0" applyNumberFormat="1" applyFont="1" applyFill="1" applyBorder="1" applyAlignment="1">
      <alignment horizontal="center"/>
    </xf>
    <xf numFmtId="0" fontId="8" fillId="3" borderId="10" xfId="5" applyNumberFormat="1" applyFont="1" applyFill="1" applyBorder="1" applyAlignment="1">
      <alignment horizontal="center" vertical="center"/>
    </xf>
    <xf numFmtId="49" fontId="8" fillId="3" borderId="10" xfId="5" applyNumberFormat="1" applyFont="1" applyFill="1" applyBorder="1" applyAlignment="1">
      <alignment horizontal="center" vertical="center" wrapText="1"/>
    </xf>
    <xf numFmtId="4" fontId="8" fillId="9" borderId="0" xfId="20" applyNumberFormat="1" applyFont="1" applyFill="1" applyBorder="1" applyAlignment="1"/>
    <xf numFmtId="0" fontId="6" fillId="9" borderId="0" xfId="0" applyFont="1" applyFill="1" applyBorder="1" applyAlignment="1">
      <alignment horizontal="center"/>
    </xf>
    <xf numFmtId="167" fontId="4" fillId="9" borderId="0" xfId="18" applyFont="1" applyFill="1" applyBorder="1" applyAlignment="1"/>
    <xf numFmtId="4" fontId="4" fillId="0" borderId="0" xfId="0" applyNumberFormat="1" applyFont="1" applyFill="1" applyAlignment="1"/>
    <xf numFmtId="0" fontId="6" fillId="2" borderId="10" xfId="5" applyNumberFormat="1" applyFont="1" applyFill="1" applyBorder="1" applyAlignment="1" applyProtection="1">
      <alignment horizontal="center" vertical="center"/>
    </xf>
    <xf numFmtId="0" fontId="4" fillId="2" borderId="10" xfId="5" applyFont="1" applyFill="1" applyBorder="1" applyAlignment="1" applyProtection="1">
      <alignment horizontal="left" wrapText="1"/>
    </xf>
    <xf numFmtId="17" fontId="4" fillId="0" borderId="10" xfId="5" applyNumberFormat="1" applyFont="1" applyFill="1" applyBorder="1" applyAlignment="1" applyProtection="1">
      <alignment horizontal="center" wrapText="1"/>
    </xf>
    <xf numFmtId="0" fontId="6" fillId="2" borderId="10" xfId="5" applyNumberFormat="1" applyFont="1" applyFill="1" applyBorder="1" applyAlignment="1">
      <alignment horizontal="center" vertical="center"/>
    </xf>
    <xf numFmtId="49" fontId="4" fillId="2" borderId="10" xfId="5" applyNumberFormat="1" applyFont="1" applyFill="1" applyBorder="1" applyAlignment="1">
      <alignment horizontal="left" wrapText="1"/>
    </xf>
    <xf numFmtId="1" fontId="4" fillId="2" borderId="0" xfId="0" applyNumberFormat="1" applyFont="1" applyFill="1" applyAlignment="1">
      <alignment horizontal="center"/>
    </xf>
    <xf numFmtId="0" fontId="6" fillId="2" borderId="10" xfId="5" applyNumberFormat="1" applyFont="1" applyFill="1" applyBorder="1" applyAlignment="1">
      <alignment horizontal="center"/>
    </xf>
    <xf numFmtId="17" fontId="4" fillId="2" borderId="0" xfId="5" applyNumberFormat="1" applyFont="1" applyFill="1" applyBorder="1" applyAlignment="1" applyProtection="1">
      <alignment horizontal="center" wrapText="1"/>
    </xf>
    <xf numFmtId="172" fontId="8" fillId="9" borderId="0" xfId="20" applyNumberFormat="1" applyFont="1" applyFill="1" applyBorder="1" applyAlignment="1">
      <alignment horizontal="center" vertical="center"/>
    </xf>
    <xf numFmtId="0" fontId="0" fillId="9" borderId="0" xfId="0" applyFill="1" applyAlignment="1">
      <alignment horizontal="center" vertical="center"/>
    </xf>
    <xf numFmtId="167" fontId="4" fillId="7" borderId="0" xfId="18" applyFont="1" applyFill="1" applyAlignment="1"/>
    <xf numFmtId="0" fontId="14" fillId="0" borderId="10" xfId="0" applyFont="1" applyFill="1" applyBorder="1" applyAlignment="1">
      <alignment horizontal="center" vertical="center" wrapText="1"/>
    </xf>
    <xf numFmtId="0" fontId="13" fillId="0" borderId="10" xfId="0" applyFont="1" applyFill="1" applyBorder="1" applyAlignment="1">
      <alignment vertical="center"/>
    </xf>
    <xf numFmtId="10" fontId="11" fillId="0" borderId="10" xfId="0" applyNumberFormat="1" applyFont="1" applyFill="1" applyBorder="1" applyAlignment="1">
      <alignment horizontal="center" vertical="center"/>
    </xf>
    <xf numFmtId="10" fontId="13" fillId="0" borderId="10" xfId="0" applyNumberFormat="1" applyFont="1" applyFill="1" applyBorder="1" applyAlignment="1" applyProtection="1">
      <alignment horizontal="center" vertical="center"/>
      <protection locked="0"/>
    </xf>
    <xf numFmtId="0" fontId="4" fillId="8" borderId="0" xfId="0" applyFont="1" applyFill="1" applyAlignment="1"/>
    <xf numFmtId="0" fontId="0" fillId="9" borderId="0" xfId="0" applyFill="1" applyAlignment="1">
      <alignment vertical="center"/>
    </xf>
    <xf numFmtId="0" fontId="0" fillId="0" borderId="0" xfId="0" applyFill="1" applyAlignment="1">
      <alignment vertical="center"/>
    </xf>
    <xf numFmtId="10" fontId="22" fillId="9" borderId="10" xfId="0" applyNumberFormat="1" applyFont="1" applyFill="1" applyBorder="1" applyAlignment="1">
      <alignment horizontal="center" vertical="center"/>
    </xf>
    <xf numFmtId="0" fontId="4" fillId="8" borderId="0" xfId="5" applyFont="1" applyFill="1" applyAlignment="1">
      <alignment horizontal="center"/>
    </xf>
    <xf numFmtId="10" fontId="14" fillId="9" borderId="10" xfId="0" applyNumberFormat="1" applyFont="1" applyFill="1" applyBorder="1" applyAlignment="1">
      <alignment horizontal="center" vertical="center"/>
    </xf>
    <xf numFmtId="0" fontId="18" fillId="0" borderId="0" xfId="0" applyFont="1" applyFill="1" applyAlignment="1">
      <alignment vertical="center"/>
    </xf>
    <xf numFmtId="0" fontId="14" fillId="9" borderId="0" xfId="0" applyFont="1" applyFill="1" applyBorder="1" applyAlignment="1">
      <alignment vertical="center"/>
    </xf>
    <xf numFmtId="10" fontId="14" fillId="9" borderId="0" xfId="0" applyNumberFormat="1" applyFont="1" applyFill="1" applyBorder="1" applyAlignment="1">
      <alignment horizontal="center" vertical="center"/>
    </xf>
    <xf numFmtId="49" fontId="4" fillId="9" borderId="0" xfId="0" applyNumberFormat="1" applyFont="1" applyFill="1" applyBorder="1" applyAlignment="1">
      <alignment horizontal="center"/>
    </xf>
    <xf numFmtId="0" fontId="4" fillId="9" borderId="0" xfId="0" applyFont="1" applyFill="1" applyBorder="1" applyAlignment="1">
      <alignment horizontal="justify"/>
    </xf>
    <xf numFmtId="167" fontId="4" fillId="9" borderId="0" xfId="20" applyFont="1" applyFill="1" applyBorder="1" applyAlignment="1">
      <alignment horizontal="center"/>
    </xf>
    <xf numFmtId="0" fontId="4" fillId="9" borderId="0" xfId="5" applyFont="1" applyFill="1" applyBorder="1" applyAlignment="1">
      <alignment horizontal="right"/>
    </xf>
    <xf numFmtId="0" fontId="4" fillId="9" borderId="0" xfId="0" applyNumberFormat="1" applyFont="1" applyFill="1" applyBorder="1" applyAlignment="1">
      <alignment horizontal="center"/>
    </xf>
    <xf numFmtId="0" fontId="4" fillId="9" borderId="0" xfId="0" applyFont="1" applyFill="1" applyBorder="1" applyAlignment="1">
      <alignment horizontal="center" vertical="center"/>
    </xf>
    <xf numFmtId="0" fontId="4" fillId="7" borderId="0" xfId="0" applyNumberFormat="1" applyFont="1" applyFill="1" applyBorder="1" applyAlignment="1">
      <alignment vertical="center" wrapText="1"/>
    </xf>
    <xf numFmtId="167" fontId="5" fillId="9" borderId="0" xfId="18" applyFont="1" applyFill="1" applyAlignment="1"/>
    <xf numFmtId="4" fontId="4" fillId="0" borderId="0" xfId="20" applyNumberFormat="1" applyFont="1" applyFill="1" applyBorder="1" applyAlignment="1" applyProtection="1">
      <alignment horizontal="center"/>
    </xf>
    <xf numFmtId="171" fontId="23" fillId="2" borderId="1" xfId="9" applyNumberFormat="1" applyFont="1" applyFill="1" applyBorder="1" applyAlignment="1" applyProtection="1">
      <alignment horizontal="right"/>
    </xf>
    <xf numFmtId="0" fontId="24" fillId="10" borderId="11"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10" borderId="13" xfId="0" applyFont="1" applyFill="1" applyBorder="1" applyAlignment="1">
      <alignment horizontal="center" vertical="center" wrapText="1"/>
    </xf>
    <xf numFmtId="0" fontId="24" fillId="10" borderId="14" xfId="0" applyFont="1" applyFill="1" applyBorder="1" applyAlignment="1">
      <alignment horizontal="center" vertical="center" wrapText="1"/>
    </xf>
    <xf numFmtId="0" fontId="16" fillId="11" borderId="11" xfId="0" applyNumberFormat="1" applyFont="1" applyFill="1" applyBorder="1" applyAlignment="1">
      <alignment vertical="center" wrapText="1"/>
    </xf>
    <xf numFmtId="0" fontId="19" fillId="11" borderId="15" xfId="0" applyFont="1" applyFill="1" applyBorder="1" applyAlignment="1">
      <alignment horizontal="center" vertical="top"/>
    </xf>
    <xf numFmtId="4" fontId="19" fillId="11" borderId="16" xfId="0" applyNumberFormat="1" applyFont="1" applyFill="1" applyBorder="1" applyAlignment="1">
      <alignment horizontal="center" vertical="top"/>
    </xf>
    <xf numFmtId="4" fontId="19" fillId="11" borderId="17" xfId="0" applyNumberFormat="1" applyFont="1" applyFill="1" applyBorder="1" applyAlignment="1">
      <alignment horizontal="center" vertical="top"/>
    </xf>
    <xf numFmtId="0" fontId="24" fillId="10" borderId="18" xfId="0" applyFont="1" applyFill="1" applyBorder="1" applyAlignment="1">
      <alignment horizontal="center" vertical="center" wrapText="1"/>
    </xf>
    <xf numFmtId="0" fontId="24" fillId="10" borderId="15" xfId="0" applyFont="1" applyFill="1" applyBorder="1" applyAlignment="1">
      <alignment horizontal="center" vertical="center" wrapText="1"/>
    </xf>
    <xf numFmtId="0" fontId="24" fillId="10" borderId="16" xfId="0" applyFont="1" applyFill="1" applyBorder="1" applyAlignment="1">
      <alignment horizontal="center" vertical="center" wrapText="1"/>
    </xf>
    <xf numFmtId="0" fontId="24" fillId="10" borderId="17" xfId="0" applyFont="1" applyFill="1" applyBorder="1" applyAlignment="1">
      <alignment horizontal="center" vertical="center" wrapText="1"/>
    </xf>
    <xf numFmtId="2" fontId="25" fillId="0" borderId="19" xfId="0" applyNumberFormat="1" applyFont="1" applyFill="1" applyBorder="1" applyAlignment="1">
      <alignment horizontal="center" vertical="center" wrapText="1"/>
    </xf>
    <xf numFmtId="4" fontId="25" fillId="0" borderId="20" xfId="0" applyNumberFormat="1" applyFont="1" applyFill="1" applyBorder="1" applyAlignment="1">
      <alignment horizontal="center" vertical="center" wrapText="1"/>
    </xf>
    <xf numFmtId="4" fontId="25" fillId="0" borderId="10" xfId="0" applyNumberFormat="1" applyFont="1" applyFill="1" applyBorder="1" applyAlignment="1">
      <alignment horizontal="center" vertical="center" wrapText="1"/>
    </xf>
    <xf numFmtId="2" fontId="25" fillId="0" borderId="10" xfId="0" applyNumberFormat="1" applyFont="1" applyFill="1" applyBorder="1" applyAlignment="1">
      <alignment horizontal="center" vertical="center" wrapText="1"/>
    </xf>
    <xf numFmtId="0" fontId="24" fillId="10" borderId="21" xfId="0" applyFont="1" applyFill="1" applyBorder="1" applyAlignment="1">
      <alignment vertical="center" wrapText="1"/>
    </xf>
    <xf numFmtId="0" fontId="24" fillId="10" borderId="22" xfId="0" applyFont="1" applyFill="1" applyBorder="1" applyAlignment="1">
      <alignment vertical="center" wrapText="1"/>
    </xf>
    <xf numFmtId="2" fontId="25" fillId="12" borderId="10" xfId="0" applyNumberFormat="1" applyFont="1" applyFill="1" applyBorder="1" applyAlignment="1">
      <alignment horizontal="left" vertical="center" wrapText="1"/>
    </xf>
    <xf numFmtId="0" fontId="24" fillId="10" borderId="10" xfId="0" applyFont="1" applyFill="1" applyBorder="1" applyAlignment="1">
      <alignment vertical="center" wrapText="1"/>
    </xf>
    <xf numFmtId="2" fontId="25" fillId="12" borderId="20" xfId="0" applyNumberFormat="1" applyFont="1" applyFill="1" applyBorder="1" applyAlignment="1">
      <alignment horizontal="left" vertical="center" wrapText="1"/>
    </xf>
    <xf numFmtId="0" fontId="24" fillId="10" borderId="23" xfId="0" applyFont="1" applyFill="1" applyBorder="1" applyAlignment="1">
      <alignment vertical="center" wrapText="1"/>
    </xf>
    <xf numFmtId="0" fontId="24" fillId="10" borderId="24" xfId="0" applyFont="1" applyFill="1" applyBorder="1" applyAlignment="1">
      <alignment vertical="center" wrapText="1"/>
    </xf>
    <xf numFmtId="2" fontId="25" fillId="12" borderId="25" xfId="0" applyNumberFormat="1" applyFont="1" applyFill="1" applyBorder="1" applyAlignment="1">
      <alignment horizontal="left" vertical="center" wrapText="1"/>
    </xf>
    <xf numFmtId="0" fontId="24" fillId="10" borderId="25" xfId="0" applyFont="1" applyFill="1" applyBorder="1" applyAlignment="1">
      <alignment vertical="center" wrapText="1"/>
    </xf>
    <xf numFmtId="2" fontId="25" fillId="12" borderId="26" xfId="0" applyNumberFormat="1" applyFont="1" applyFill="1" applyBorder="1" applyAlignment="1">
      <alignment horizontal="left" vertical="center" wrapText="1"/>
    </xf>
    <xf numFmtId="2" fontId="25" fillId="12" borderId="17" xfId="0" applyNumberFormat="1" applyFont="1" applyFill="1" applyBorder="1" applyAlignment="1">
      <alignment horizontal="left" vertical="center" wrapText="1"/>
    </xf>
    <xf numFmtId="172" fontId="8" fillId="9" borderId="0" xfId="21" applyNumberFormat="1" applyFont="1" applyFill="1" applyBorder="1" applyAlignment="1">
      <alignment horizontal="center" vertical="center"/>
    </xf>
    <xf numFmtId="10" fontId="0" fillId="2" borderId="27" xfId="13" applyNumberFormat="1" applyFont="1" applyFill="1" applyBorder="1" applyAlignment="1" applyProtection="1"/>
    <xf numFmtId="167" fontId="0" fillId="2" borderId="27" xfId="19" applyFont="1" applyFill="1" applyBorder="1" applyAlignment="1" applyProtection="1"/>
    <xf numFmtId="9" fontId="6" fillId="6" borderId="27" xfId="10" applyFont="1" applyFill="1" applyBorder="1" applyAlignment="1" applyProtection="1">
      <alignment horizontal="center"/>
    </xf>
    <xf numFmtId="164" fontId="4" fillId="6" borderId="27" xfId="1" applyFont="1" applyFill="1" applyBorder="1" applyAlignment="1" applyProtection="1">
      <alignment horizontal="center"/>
    </xf>
    <xf numFmtId="2" fontId="15" fillId="6" borderId="28" xfId="9" applyNumberFormat="1" applyFont="1" applyFill="1" applyBorder="1" applyAlignment="1" applyProtection="1">
      <alignment horizontal="center" vertical="center"/>
    </xf>
    <xf numFmtId="2" fontId="15" fillId="6" borderId="29" xfId="9" applyNumberFormat="1" applyFont="1" applyFill="1" applyBorder="1" applyAlignment="1" applyProtection="1">
      <alignment horizontal="center" vertical="center"/>
    </xf>
    <xf numFmtId="2" fontId="16" fillId="2" borderId="30" xfId="9" applyNumberFormat="1" applyFont="1" applyFill="1" applyBorder="1" applyProtection="1"/>
    <xf numFmtId="2" fontId="16" fillId="2" borderId="31" xfId="9" applyNumberFormat="1" applyFont="1" applyFill="1" applyBorder="1" applyProtection="1"/>
    <xf numFmtId="10" fontId="4" fillId="6" borderId="30" xfId="10" applyNumberFormat="1" applyFont="1" applyFill="1" applyBorder="1" applyAlignment="1" applyProtection="1">
      <alignment horizontal="center"/>
    </xf>
    <xf numFmtId="10" fontId="6" fillId="6" borderId="31" xfId="10" applyNumberFormat="1" applyFont="1" applyFill="1" applyBorder="1" applyAlignment="1" applyProtection="1"/>
    <xf numFmtId="2" fontId="15" fillId="6" borderId="32" xfId="9" applyNumberFormat="1" applyFont="1" applyFill="1" applyBorder="1" applyAlignment="1" applyProtection="1">
      <alignment horizontal="center" vertical="center"/>
    </xf>
    <xf numFmtId="2" fontId="16" fillId="2" borderId="33" xfId="9" applyNumberFormat="1" applyFont="1" applyFill="1" applyBorder="1" applyProtection="1"/>
    <xf numFmtId="2" fontId="16" fillId="2" borderId="34" xfId="9" applyNumberFormat="1" applyFont="1" applyFill="1" applyBorder="1" applyProtection="1"/>
    <xf numFmtId="10" fontId="6" fillId="6" borderId="35" xfId="10" applyNumberFormat="1" applyFont="1" applyFill="1" applyBorder="1" applyAlignment="1" applyProtection="1"/>
    <xf numFmtId="0" fontId="12" fillId="0" borderId="10" xfId="0" applyFont="1" applyBorder="1" applyAlignment="1">
      <alignment horizontal="center"/>
    </xf>
    <xf numFmtId="0" fontId="0" fillId="0" borderId="10" xfId="0" applyBorder="1"/>
    <xf numFmtId="0" fontId="12" fillId="13" borderId="10" xfId="0" applyFont="1" applyFill="1" applyBorder="1"/>
    <xf numFmtId="0" fontId="0" fillId="0" borderId="10" xfId="0" applyBorder="1" applyAlignment="1">
      <alignment wrapText="1"/>
    </xf>
    <xf numFmtId="167" fontId="17" fillId="0" borderId="10" xfId="20" applyBorder="1"/>
    <xf numFmtId="0" fontId="21" fillId="0" borderId="10" xfId="8" applyFont="1" applyBorder="1" applyAlignment="1">
      <alignment horizontal="center" vertical="center" wrapText="1"/>
    </xf>
    <xf numFmtId="0" fontId="21" fillId="0" borderId="10" xfId="8" applyFont="1" applyBorder="1" applyAlignment="1">
      <alignment horizontal="left" vertical="center" wrapText="1"/>
    </xf>
    <xf numFmtId="0" fontId="25" fillId="9" borderId="0" xfId="0" applyFont="1" applyFill="1" applyBorder="1" applyAlignment="1">
      <alignment horizontal="center" vertical="center" wrapText="1"/>
    </xf>
    <xf numFmtId="2" fontId="25" fillId="9" borderId="0" xfId="0" applyNumberFormat="1" applyFont="1" applyFill="1" applyBorder="1" applyAlignment="1">
      <alignment horizontal="center" vertical="center" wrapText="1"/>
    </xf>
    <xf numFmtId="4" fontId="25" fillId="9" borderId="0" xfId="0" applyNumberFormat="1" applyFont="1" applyFill="1" applyBorder="1" applyAlignment="1">
      <alignment horizontal="center" vertical="center" wrapText="1"/>
    </xf>
    <xf numFmtId="0" fontId="0" fillId="9" borderId="0" xfId="0" applyFill="1"/>
    <xf numFmtId="0" fontId="12" fillId="9" borderId="18" xfId="0" applyFont="1" applyFill="1" applyBorder="1"/>
    <xf numFmtId="10" fontId="12" fillId="9" borderId="17" xfId="0" applyNumberFormat="1" applyFont="1" applyFill="1" applyBorder="1"/>
    <xf numFmtId="0" fontId="4" fillId="14" borderId="0" xfId="0" applyFont="1" applyFill="1" applyAlignment="1"/>
    <xf numFmtId="0" fontId="4" fillId="15" borderId="0" xfId="0" applyFont="1" applyFill="1" applyAlignment="1"/>
    <xf numFmtId="0" fontId="4" fillId="16" borderId="0" xfId="0" applyFont="1" applyFill="1" applyAlignment="1"/>
    <xf numFmtId="0" fontId="0" fillId="17" borderId="0" xfId="0" applyFill="1"/>
    <xf numFmtId="0" fontId="0" fillId="17" borderId="36" xfId="0" applyFill="1" applyBorder="1"/>
    <xf numFmtId="0" fontId="0" fillId="17" borderId="37" xfId="0" applyFill="1" applyBorder="1"/>
    <xf numFmtId="0" fontId="0" fillId="17" borderId="38" xfId="0" applyFill="1" applyBorder="1"/>
    <xf numFmtId="0" fontId="14" fillId="0" borderId="0" xfId="0" applyFont="1" applyAlignment="1">
      <alignment horizontal="center"/>
    </xf>
    <xf numFmtId="0" fontId="26" fillId="9" borderId="11" xfId="0" applyFont="1" applyFill="1" applyBorder="1" applyAlignment="1">
      <alignment horizontal="center" vertical="top" wrapText="1"/>
    </xf>
    <xf numFmtId="0" fontId="24" fillId="10" borderId="39" xfId="0" applyFont="1" applyFill="1" applyBorder="1" applyAlignment="1">
      <alignment horizontal="center" vertical="center" wrapText="1"/>
    </xf>
    <xf numFmtId="173" fontId="21" fillId="0" borderId="10" xfId="0" applyNumberFormat="1" applyFont="1" applyFill="1" applyBorder="1" applyAlignment="1">
      <alignment horizontal="center"/>
    </xf>
    <xf numFmtId="0" fontId="21" fillId="0" borderId="10" xfId="0" applyFont="1" applyFill="1" applyBorder="1" applyAlignment="1">
      <alignment horizontal="left" wrapText="1"/>
    </xf>
    <xf numFmtId="174" fontId="21" fillId="0" borderId="10" xfId="0" applyNumberFormat="1" applyFont="1" applyFill="1" applyBorder="1" applyAlignment="1">
      <alignment horizontal="right"/>
    </xf>
    <xf numFmtId="4" fontId="21" fillId="0" borderId="10" xfId="0" applyNumberFormat="1" applyFont="1" applyFill="1" applyBorder="1"/>
    <xf numFmtId="0" fontId="24" fillId="10" borderId="40" xfId="0" applyFont="1" applyFill="1" applyBorder="1" applyAlignment="1">
      <alignment vertical="center" wrapText="1"/>
    </xf>
    <xf numFmtId="0" fontId="24" fillId="10" borderId="41" xfId="0" applyFont="1" applyFill="1" applyBorder="1" applyAlignment="1">
      <alignment vertical="center" wrapText="1"/>
    </xf>
    <xf numFmtId="2" fontId="25" fillId="12" borderId="19" xfId="0" applyNumberFormat="1" applyFont="1" applyFill="1" applyBorder="1" applyAlignment="1">
      <alignment horizontal="left" vertical="center" wrapText="1"/>
    </xf>
    <xf numFmtId="0" fontId="24" fillId="10" borderId="19" xfId="0" applyFont="1" applyFill="1" applyBorder="1" applyAlignment="1">
      <alignment vertical="center" wrapText="1"/>
    </xf>
    <xf numFmtId="2" fontId="25" fillId="12" borderId="42" xfId="0" applyNumberFormat="1" applyFont="1" applyFill="1" applyBorder="1" applyAlignment="1">
      <alignment horizontal="left" vertical="center" wrapText="1"/>
    </xf>
    <xf numFmtId="0" fontId="21" fillId="0" borderId="43" xfId="8" applyFont="1" applyBorder="1" applyAlignment="1">
      <alignment horizontal="center" vertical="center" wrapText="1"/>
    </xf>
    <xf numFmtId="173" fontId="21" fillId="0" borderId="44" xfId="0" applyNumberFormat="1" applyFont="1" applyFill="1" applyBorder="1" applyAlignment="1">
      <alignment horizontal="center"/>
    </xf>
    <xf numFmtId="0" fontId="21" fillId="0" borderId="44" xfId="0" applyFont="1" applyFill="1" applyBorder="1" applyAlignment="1">
      <alignment horizontal="left" wrapText="1"/>
    </xf>
    <xf numFmtId="0" fontId="21" fillId="0" borderId="44" xfId="8" applyFont="1" applyBorder="1" applyAlignment="1">
      <alignment horizontal="center" vertical="center" wrapText="1"/>
    </xf>
    <xf numFmtId="174" fontId="21" fillId="0" borderId="44" xfId="0" applyNumberFormat="1" applyFont="1" applyFill="1" applyBorder="1" applyAlignment="1">
      <alignment horizontal="right"/>
    </xf>
    <xf numFmtId="4" fontId="21" fillId="0" borderId="44" xfId="0" applyNumberFormat="1" applyFont="1" applyFill="1" applyBorder="1"/>
    <xf numFmtId="4" fontId="25" fillId="0" borderId="45" xfId="0" applyNumberFormat="1" applyFont="1" applyFill="1" applyBorder="1" applyAlignment="1">
      <alignment horizontal="center" vertical="center" wrapText="1"/>
    </xf>
    <xf numFmtId="0" fontId="21" fillId="0" borderId="23" xfId="8" applyFont="1" applyBorder="1" applyAlignment="1">
      <alignment horizontal="center" vertical="center" wrapText="1"/>
    </xf>
    <xf numFmtId="173" fontId="21" fillId="0" borderId="25" xfId="0" applyNumberFormat="1" applyFont="1" applyFill="1" applyBorder="1" applyAlignment="1">
      <alignment horizontal="center"/>
    </xf>
    <xf numFmtId="0" fontId="21" fillId="0" borderId="25" xfId="0" applyFont="1" applyFill="1" applyBorder="1" applyAlignment="1">
      <alignment horizontal="left" wrapText="1"/>
    </xf>
    <xf numFmtId="0" fontId="21" fillId="0" borderId="25" xfId="8" applyFont="1" applyBorder="1" applyAlignment="1">
      <alignment horizontal="center" vertical="center" wrapText="1"/>
    </xf>
    <xf numFmtId="174" fontId="21" fillId="0" borderId="25" xfId="0" applyNumberFormat="1" applyFont="1" applyFill="1" applyBorder="1" applyAlignment="1">
      <alignment horizontal="right"/>
    </xf>
    <xf numFmtId="4" fontId="21" fillId="0" borderId="25" xfId="0" applyNumberFormat="1" applyFont="1" applyFill="1" applyBorder="1"/>
    <xf numFmtId="4" fontId="25" fillId="0" borderId="26" xfId="0" applyNumberFormat="1" applyFont="1" applyFill="1" applyBorder="1" applyAlignment="1">
      <alignment horizontal="center" vertical="center" wrapText="1"/>
    </xf>
    <xf numFmtId="0" fontId="4" fillId="18" borderId="0" xfId="0" applyFont="1" applyFill="1" applyAlignment="1"/>
    <xf numFmtId="0" fontId="4" fillId="19" borderId="0" xfId="0" applyFont="1" applyFill="1" applyAlignment="1"/>
    <xf numFmtId="0" fontId="21" fillId="0" borderId="10" xfId="0" applyFont="1" applyFill="1" applyBorder="1" applyAlignment="1">
      <alignment horizontal="center"/>
    </xf>
    <xf numFmtId="0" fontId="21" fillId="0" borderId="41" xfId="8" applyFont="1" applyBorder="1" applyAlignment="1">
      <alignment horizontal="center" vertical="center" wrapText="1"/>
    </xf>
    <xf numFmtId="4" fontId="21" fillId="0" borderId="10" xfId="0" applyNumberFormat="1" applyFont="1" applyFill="1" applyBorder="1" applyAlignment="1">
      <alignment horizontal="right"/>
    </xf>
    <xf numFmtId="0" fontId="6" fillId="14" borderId="0" xfId="0" applyFont="1" applyFill="1" applyAlignment="1"/>
    <xf numFmtId="0" fontId="4" fillId="20" borderId="0" xfId="0" applyFont="1" applyFill="1" applyAlignment="1"/>
    <xf numFmtId="0" fontId="0" fillId="21" borderId="36" xfId="0" applyFill="1" applyBorder="1"/>
    <xf numFmtId="0" fontId="0" fillId="21" borderId="37" xfId="0" applyFill="1" applyBorder="1"/>
    <xf numFmtId="0" fontId="0" fillId="21" borderId="38" xfId="0" applyFill="1" applyBorder="1"/>
    <xf numFmtId="0" fontId="14" fillId="21" borderId="37" xfId="0" applyFont="1" applyFill="1" applyBorder="1" applyAlignment="1">
      <alignment horizontal="center"/>
    </xf>
    <xf numFmtId="173" fontId="21" fillId="0" borderId="10" xfId="0" applyNumberFormat="1" applyFont="1" applyFill="1" applyBorder="1" applyAlignment="1">
      <alignment horizontal="center" vertical="center"/>
    </xf>
    <xf numFmtId="0" fontId="21" fillId="0" borderId="10" xfId="0" applyFont="1" applyFill="1" applyBorder="1" applyAlignment="1">
      <alignment horizontal="center" vertical="center"/>
    </xf>
    <xf numFmtId="174" fontId="21" fillId="0" borderId="10" xfId="0" applyNumberFormat="1" applyFont="1" applyFill="1" applyBorder="1" applyAlignment="1">
      <alignment horizontal="right" vertical="center"/>
    </xf>
    <xf numFmtId="4" fontId="21" fillId="0" borderId="10" xfId="0" applyNumberFormat="1" applyFont="1" applyFill="1" applyBorder="1" applyAlignment="1">
      <alignment vertical="center"/>
    </xf>
    <xf numFmtId="0" fontId="5" fillId="16" borderId="0" xfId="7" applyFont="1" applyFill="1" applyBorder="1" applyAlignment="1">
      <alignment horizontal="left"/>
    </xf>
    <xf numFmtId="173" fontId="21" fillId="0" borderId="41" xfId="0" applyNumberFormat="1" applyFont="1" applyFill="1" applyBorder="1" applyAlignment="1">
      <alignment horizontal="center" vertical="center"/>
    </xf>
    <xf numFmtId="0" fontId="21" fillId="0" borderId="19" xfId="0" applyFont="1" applyFill="1" applyBorder="1" applyAlignment="1">
      <alignment horizontal="left" wrapText="1"/>
    </xf>
    <xf numFmtId="0" fontId="21" fillId="0" borderId="19" xfId="0" applyFont="1" applyFill="1" applyBorder="1" applyAlignment="1">
      <alignment horizontal="center" vertical="center"/>
    </xf>
    <xf numFmtId="174" fontId="21" fillId="0" borderId="19" xfId="0" applyNumberFormat="1" applyFont="1" applyFill="1" applyBorder="1" applyAlignment="1">
      <alignment horizontal="right" vertical="center"/>
    </xf>
    <xf numFmtId="4" fontId="21" fillId="0" borderId="19" xfId="0" applyNumberFormat="1" applyFont="1" applyFill="1" applyBorder="1" applyAlignment="1">
      <alignment vertical="center"/>
    </xf>
    <xf numFmtId="49" fontId="5" fillId="0" borderId="1" xfId="7" applyNumberFormat="1" applyFont="1" applyFill="1" applyBorder="1" applyAlignment="1">
      <alignment horizontal="center"/>
    </xf>
    <xf numFmtId="0" fontId="5" fillId="0" borderId="1" xfId="7" applyFont="1" applyFill="1" applyBorder="1" applyAlignment="1">
      <alignment horizontal="left" wrapText="1"/>
    </xf>
    <xf numFmtId="0" fontId="4" fillId="0" borderId="1" xfId="7" applyFont="1" applyFill="1" applyBorder="1" applyAlignment="1">
      <alignment horizontal="center"/>
    </xf>
    <xf numFmtId="4" fontId="5" fillId="0" borderId="46" xfId="0" applyNumberFormat="1" applyFont="1" applyFill="1" applyBorder="1" applyAlignment="1">
      <alignment horizontal="right"/>
    </xf>
    <xf numFmtId="0" fontId="5" fillId="0" borderId="0" xfId="7" applyFont="1" applyFill="1" applyBorder="1" applyAlignment="1">
      <alignment horizontal="left"/>
    </xf>
    <xf numFmtId="170" fontId="4" fillId="0" borderId="1" xfId="0" applyNumberFormat="1" applyFont="1" applyFill="1" applyBorder="1" applyAlignment="1">
      <alignment horizontal="center" wrapText="1"/>
    </xf>
    <xf numFmtId="49" fontId="4" fillId="0" borderId="1" xfId="0" applyNumberFormat="1" applyFont="1" applyFill="1" applyBorder="1" applyAlignment="1">
      <alignment horizontal="center" wrapText="1"/>
    </xf>
    <xf numFmtId="0" fontId="4" fillId="0" borderId="1" xfId="0" applyFont="1" applyFill="1" applyBorder="1" applyAlignment="1">
      <alignment horizontal="center" wrapText="1"/>
    </xf>
    <xf numFmtId="0" fontId="5" fillId="0" borderId="1" xfId="0" applyFont="1" applyFill="1" applyBorder="1" applyAlignment="1">
      <alignment horizontal="left" vertical="center" wrapText="1"/>
    </xf>
    <xf numFmtId="4" fontId="4" fillId="0" borderId="1" xfId="0" applyNumberFormat="1" applyFont="1" applyFill="1" applyBorder="1" applyAlignment="1">
      <alignment horizontal="right" wrapText="1"/>
    </xf>
    <xf numFmtId="0" fontId="5" fillId="0" borderId="1" xfId="0" applyFont="1" applyFill="1" applyBorder="1" applyAlignment="1">
      <alignment horizontal="center"/>
    </xf>
    <xf numFmtId="0" fontId="5" fillId="0" borderId="1" xfId="0" applyFont="1" applyFill="1" applyBorder="1" applyAlignment="1">
      <alignment horizontal="left" wrapText="1"/>
    </xf>
    <xf numFmtId="0" fontId="4" fillId="0" borderId="0" xfId="0" applyFont="1" applyFill="1" applyAlignment="1">
      <alignment horizontal="left" wrapText="1"/>
    </xf>
    <xf numFmtId="170" fontId="5" fillId="0" borderId="1" xfId="7" applyNumberFormat="1" applyFont="1" applyFill="1" applyBorder="1" applyAlignment="1">
      <alignment horizontal="center"/>
    </xf>
    <xf numFmtId="167" fontId="4" fillId="0" borderId="1" xfId="22" applyFont="1" applyFill="1" applyBorder="1" applyAlignment="1" applyProtection="1"/>
    <xf numFmtId="0" fontId="5" fillId="0" borderId="47" xfId="9" applyFont="1" applyFill="1" applyBorder="1" applyAlignment="1">
      <alignment wrapText="1"/>
    </xf>
    <xf numFmtId="167" fontId="9" fillId="2" borderId="0" xfId="0" applyNumberFormat="1" applyFont="1" applyFill="1" applyAlignment="1"/>
    <xf numFmtId="167" fontId="7" fillId="9" borderId="0" xfId="18" applyFont="1" applyFill="1" applyBorder="1" applyAlignment="1" applyProtection="1">
      <alignment horizontal="center"/>
    </xf>
    <xf numFmtId="4" fontId="8" fillId="7" borderId="0" xfId="21" applyNumberFormat="1" applyFont="1" applyFill="1" applyBorder="1" applyAlignment="1">
      <alignment horizontal="center"/>
    </xf>
    <xf numFmtId="172" fontId="8" fillId="9" borderId="48" xfId="20" applyNumberFormat="1" applyFont="1" applyFill="1" applyBorder="1" applyAlignment="1">
      <alignment horizontal="center" vertical="center"/>
    </xf>
    <xf numFmtId="0" fontId="0" fillId="9" borderId="0" xfId="0" applyFill="1" applyAlignment="1">
      <alignment horizontal="center" vertical="center"/>
    </xf>
    <xf numFmtId="0" fontId="22" fillId="9" borderId="10" xfId="0" applyFont="1" applyFill="1" applyBorder="1" applyAlignment="1">
      <alignment vertical="center"/>
    </xf>
    <xf numFmtId="0" fontId="14" fillId="9" borderId="10" xfId="0" applyFont="1" applyFill="1" applyBorder="1" applyAlignment="1">
      <alignment vertical="center"/>
    </xf>
    <xf numFmtId="167" fontId="5" fillId="8" borderId="0" xfId="18" applyFont="1" applyFill="1" applyBorder="1" applyAlignment="1" applyProtection="1">
      <alignment horizontal="center" wrapText="1"/>
    </xf>
    <xf numFmtId="0" fontId="4" fillId="9" borderId="0" xfId="0" applyNumberFormat="1" applyFont="1" applyFill="1" applyBorder="1" applyAlignment="1">
      <alignment horizontal="left" vertical="center" wrapText="1"/>
    </xf>
    <xf numFmtId="0" fontId="4" fillId="7" borderId="49" xfId="0" applyNumberFormat="1" applyFont="1" applyFill="1" applyBorder="1" applyAlignment="1">
      <alignment horizontal="justify" vertical="justify" wrapText="1"/>
    </xf>
    <xf numFmtId="0" fontId="4" fillId="7" borderId="50" xfId="0" applyNumberFormat="1" applyFont="1" applyFill="1" applyBorder="1" applyAlignment="1">
      <alignment horizontal="justify" vertical="justify" wrapText="1"/>
    </xf>
    <xf numFmtId="0" fontId="4" fillId="7" borderId="51" xfId="0" applyNumberFormat="1" applyFont="1" applyFill="1" applyBorder="1" applyAlignment="1">
      <alignment horizontal="justify" vertical="justify" wrapText="1"/>
    </xf>
    <xf numFmtId="0" fontId="4" fillId="7" borderId="52" xfId="0" applyNumberFormat="1" applyFont="1" applyFill="1" applyBorder="1" applyAlignment="1">
      <alignment horizontal="justify" vertical="justify" wrapText="1"/>
    </xf>
    <xf numFmtId="0" fontId="4" fillId="7" borderId="0" xfId="0" applyNumberFormat="1" applyFont="1" applyFill="1" applyBorder="1" applyAlignment="1">
      <alignment horizontal="justify" vertical="justify" wrapText="1"/>
    </xf>
    <xf numFmtId="0" fontId="4" fillId="7" borderId="53" xfId="0" applyNumberFormat="1" applyFont="1" applyFill="1" applyBorder="1" applyAlignment="1">
      <alignment horizontal="justify" vertical="justify" wrapText="1"/>
    </xf>
    <xf numFmtId="0" fontId="4" fillId="7" borderId="54" xfId="0" applyNumberFormat="1" applyFont="1" applyFill="1" applyBorder="1" applyAlignment="1">
      <alignment horizontal="justify" vertical="justify" wrapText="1"/>
    </xf>
    <xf numFmtId="0" fontId="4" fillId="7" borderId="55" xfId="0" applyNumberFormat="1" applyFont="1" applyFill="1" applyBorder="1" applyAlignment="1">
      <alignment horizontal="justify" vertical="justify" wrapText="1"/>
    </xf>
    <xf numFmtId="0" fontId="4" fillId="7" borderId="56" xfId="0" applyNumberFormat="1" applyFont="1" applyFill="1" applyBorder="1" applyAlignment="1">
      <alignment horizontal="justify" vertical="justify" wrapText="1"/>
    </xf>
    <xf numFmtId="4" fontId="8" fillId="2" borderId="48" xfId="20" applyNumberFormat="1" applyFont="1" applyFill="1" applyBorder="1" applyAlignment="1" applyProtection="1">
      <alignment horizontal="center" vertical="center"/>
    </xf>
    <xf numFmtId="4" fontId="8" fillId="2" borderId="0" xfId="20" applyNumberFormat="1" applyFont="1" applyFill="1" applyBorder="1" applyAlignment="1" applyProtection="1">
      <alignment horizontal="center" vertical="center"/>
    </xf>
    <xf numFmtId="172" fontId="8" fillId="9" borderId="0" xfId="21" applyNumberFormat="1" applyFont="1" applyFill="1" applyBorder="1" applyAlignment="1">
      <alignment horizontal="center" vertical="center"/>
    </xf>
    <xf numFmtId="0" fontId="13" fillId="0" borderId="10" xfId="0" applyFont="1" applyFill="1" applyBorder="1" applyAlignment="1">
      <alignment vertical="center"/>
    </xf>
    <xf numFmtId="0" fontId="11" fillId="0" borderId="10" xfId="0" applyFont="1" applyFill="1" applyBorder="1" applyAlignment="1">
      <alignment vertical="center"/>
    </xf>
    <xf numFmtId="0" fontId="11" fillId="0" borderId="10" xfId="0" applyFont="1" applyFill="1" applyBorder="1" applyAlignment="1" applyProtection="1">
      <alignment vertical="center"/>
      <protection locked="0"/>
    </xf>
    <xf numFmtId="164" fontId="11" fillId="2" borderId="0" xfId="0" applyNumberFormat="1" applyFont="1" applyFill="1" applyAlignment="1" applyProtection="1">
      <alignment horizontal="center"/>
    </xf>
    <xf numFmtId="164" fontId="6" fillId="6" borderId="57" xfId="1" applyFont="1" applyFill="1" applyBorder="1" applyAlignment="1" applyProtection="1">
      <alignment horizontal="center"/>
    </xf>
    <xf numFmtId="164" fontId="6" fillId="6" borderId="58" xfId="1" applyFont="1" applyFill="1" applyBorder="1" applyAlignment="1" applyProtection="1">
      <alignment horizontal="center"/>
    </xf>
    <xf numFmtId="164" fontId="6" fillId="6" borderId="59" xfId="1" applyFont="1" applyFill="1" applyBorder="1" applyAlignment="1" applyProtection="1">
      <alignment horizontal="center"/>
    </xf>
    <xf numFmtId="164" fontId="6" fillId="6" borderId="0" xfId="1" applyFont="1" applyFill="1" applyBorder="1" applyAlignment="1" applyProtection="1">
      <alignment horizontal="center"/>
    </xf>
    <xf numFmtId="2" fontId="15" fillId="6" borderId="60" xfId="9" applyNumberFormat="1" applyFont="1" applyFill="1" applyBorder="1" applyAlignment="1" applyProtection="1">
      <alignment horizontal="center" vertical="center"/>
    </xf>
    <xf numFmtId="2" fontId="15" fillId="6" borderId="61" xfId="9" applyNumberFormat="1" applyFont="1" applyFill="1" applyBorder="1" applyAlignment="1" applyProtection="1">
      <alignment horizontal="center" vertical="center"/>
    </xf>
    <xf numFmtId="2" fontId="15" fillId="6" borderId="62" xfId="9" applyNumberFormat="1" applyFont="1" applyFill="1" applyBorder="1" applyAlignment="1" applyProtection="1">
      <alignment horizontal="center" vertical="center"/>
    </xf>
    <xf numFmtId="2" fontId="15" fillId="6" borderId="63" xfId="9" applyNumberFormat="1" applyFont="1" applyFill="1" applyBorder="1" applyAlignment="1" applyProtection="1">
      <alignment horizontal="center" vertical="center"/>
    </xf>
    <xf numFmtId="2" fontId="15" fillId="6" borderId="64" xfId="9" applyNumberFormat="1" applyFont="1" applyFill="1" applyBorder="1" applyAlignment="1" applyProtection="1">
      <alignment horizontal="center" vertical="center"/>
    </xf>
    <xf numFmtId="2" fontId="15" fillId="6" borderId="65" xfId="9" applyNumberFormat="1" applyFont="1" applyFill="1" applyBorder="1" applyAlignment="1" applyProtection="1">
      <alignment horizontal="center" vertical="center"/>
    </xf>
    <xf numFmtId="2" fontId="15" fillId="6" borderId="66" xfId="9" applyNumberFormat="1" applyFont="1" applyFill="1" applyBorder="1" applyAlignment="1" applyProtection="1">
      <alignment horizontal="center" vertical="center"/>
    </xf>
    <xf numFmtId="2" fontId="15" fillId="6" borderId="67" xfId="9" applyNumberFormat="1" applyFont="1" applyFill="1" applyBorder="1" applyAlignment="1" applyProtection="1">
      <alignment horizontal="center" vertical="center"/>
    </xf>
    <xf numFmtId="2" fontId="15" fillId="6" borderId="68" xfId="9" applyNumberFormat="1" applyFont="1" applyFill="1" applyBorder="1" applyAlignment="1" applyProtection="1">
      <alignment horizontal="center" vertical="center"/>
    </xf>
    <xf numFmtId="2" fontId="15" fillId="6" borderId="69" xfId="9" applyNumberFormat="1" applyFont="1" applyFill="1" applyBorder="1" applyAlignment="1" applyProtection="1">
      <alignment horizontal="center" vertical="center"/>
    </xf>
    <xf numFmtId="164" fontId="6" fillId="6" borderId="6" xfId="1" applyFont="1" applyFill="1" applyBorder="1" applyAlignment="1" applyProtection="1">
      <alignment horizontal="center"/>
    </xf>
    <xf numFmtId="164" fontId="6" fillId="6" borderId="7" xfId="1" applyFont="1" applyFill="1" applyBorder="1" applyAlignment="1" applyProtection="1">
      <alignment horizontal="center"/>
    </xf>
    <xf numFmtId="164" fontId="6" fillId="6" borderId="35" xfId="1" applyFont="1" applyFill="1" applyBorder="1" applyAlignment="1" applyProtection="1">
      <alignment horizontal="center"/>
    </xf>
    <xf numFmtId="2" fontId="15" fillId="6" borderId="70" xfId="9" applyNumberFormat="1" applyFont="1" applyFill="1" applyBorder="1" applyAlignment="1" applyProtection="1">
      <alignment horizontal="center" vertical="center"/>
    </xf>
    <xf numFmtId="2" fontId="15" fillId="6" borderId="71" xfId="9" applyNumberFormat="1" applyFont="1" applyFill="1" applyBorder="1" applyAlignment="1" applyProtection="1">
      <alignment horizontal="center" vertical="center"/>
    </xf>
    <xf numFmtId="167" fontId="14" fillId="2" borderId="0" xfId="19" applyFont="1" applyFill="1" applyBorder="1" applyAlignment="1" applyProtection="1">
      <alignment horizontal="center" vertical="center"/>
    </xf>
    <xf numFmtId="2" fontId="15" fillId="6" borderId="1" xfId="9" applyNumberFormat="1" applyFont="1" applyFill="1" applyBorder="1" applyAlignment="1" applyProtection="1">
      <alignment horizontal="center" vertical="center"/>
    </xf>
    <xf numFmtId="2" fontId="15" fillId="6" borderId="1" xfId="9" applyNumberFormat="1" applyFont="1" applyFill="1" applyBorder="1" applyAlignment="1" applyProtection="1">
      <alignment horizontal="center" vertical="center" wrapText="1"/>
    </xf>
    <xf numFmtId="2" fontId="15" fillId="6" borderId="27" xfId="9" applyNumberFormat="1" applyFont="1" applyFill="1" applyBorder="1" applyAlignment="1" applyProtection="1">
      <alignment horizontal="center" vertical="center" wrapText="1"/>
    </xf>
    <xf numFmtId="2" fontId="15" fillId="6" borderId="72" xfId="9" applyNumberFormat="1" applyFont="1" applyFill="1" applyBorder="1" applyAlignment="1" applyProtection="1">
      <alignment horizontal="center" vertical="center"/>
    </xf>
    <xf numFmtId="2" fontId="15" fillId="6" borderId="73" xfId="9" applyNumberFormat="1" applyFont="1" applyFill="1" applyBorder="1" applyAlignment="1" applyProtection="1">
      <alignment horizontal="center" vertical="center"/>
    </xf>
    <xf numFmtId="2" fontId="15" fillId="6" borderId="74" xfId="9" applyNumberFormat="1" applyFont="1" applyFill="1" applyBorder="1" applyAlignment="1" applyProtection="1">
      <alignment horizontal="center" vertical="center"/>
    </xf>
    <xf numFmtId="2" fontId="15" fillId="6" borderId="75" xfId="9" applyNumberFormat="1" applyFont="1" applyFill="1" applyBorder="1" applyAlignment="1" applyProtection="1">
      <alignment horizontal="center" vertical="center"/>
    </xf>
    <xf numFmtId="0" fontId="24" fillId="10" borderId="36" xfId="0" applyFont="1" applyFill="1" applyBorder="1" applyAlignment="1">
      <alignment horizontal="center" vertical="center" wrapText="1"/>
    </xf>
    <xf numFmtId="0" fontId="24" fillId="10" borderId="37" xfId="0" applyFont="1" applyFill="1" applyBorder="1" applyAlignment="1">
      <alignment horizontal="center" vertical="center" wrapText="1"/>
    </xf>
    <xf numFmtId="0" fontId="19" fillId="11" borderId="36" xfId="0" applyFont="1" applyFill="1" applyBorder="1" applyAlignment="1">
      <alignment horizontal="center" vertical="top"/>
    </xf>
    <xf numFmtId="0" fontId="19" fillId="11" borderId="37" xfId="0" applyFont="1" applyFill="1" applyBorder="1" applyAlignment="1">
      <alignment horizontal="center" vertical="top"/>
    </xf>
    <xf numFmtId="0" fontId="24" fillId="10" borderId="36" xfId="0" applyFont="1" applyFill="1" applyBorder="1" applyAlignment="1">
      <alignment horizontal="right" vertical="center" wrapText="1"/>
    </xf>
    <xf numFmtId="0" fontId="24" fillId="10" borderId="37" xfId="0" applyFont="1" applyFill="1" applyBorder="1" applyAlignment="1">
      <alignment horizontal="right" vertical="center" wrapText="1"/>
    </xf>
    <xf numFmtId="0" fontId="24" fillId="10" borderId="15" xfId="0" applyFont="1" applyFill="1" applyBorder="1" applyAlignment="1">
      <alignment horizontal="right" vertical="center" wrapText="1"/>
    </xf>
  </cellXfs>
  <cellStyles count="23">
    <cellStyle name="Moeda 2" xfId="1"/>
    <cellStyle name="Moeda 2 2" xfId="2"/>
    <cellStyle name="Moeda 2 3" xfId="3"/>
    <cellStyle name="Moeda 3" xfId="4"/>
    <cellStyle name="Normal" xfId="0" builtinId="0"/>
    <cellStyle name="Normal 2" xfId="5"/>
    <cellStyle name="Normal 3" xfId="6"/>
    <cellStyle name="Normal 4" xfId="7"/>
    <cellStyle name="Normal_Pesquisa no referencial 10 de maio de 2013" xfId="8"/>
    <cellStyle name="Normal_Plan1" xfId="9"/>
    <cellStyle name="Porcentagem 2" xfId="10"/>
    <cellStyle name="Porcentagem 2 2" xfId="11"/>
    <cellStyle name="Porcentagem 3" xfId="12"/>
    <cellStyle name="Porcentagem 4" xfId="13"/>
    <cellStyle name="Separador de milhares" xfId="20" builtinId="3"/>
    <cellStyle name="Separador de milhares 2" xfId="14"/>
    <cellStyle name="Separador de milhares 2 2" xfId="15"/>
    <cellStyle name="Separador de milhares 3" xfId="16"/>
    <cellStyle name="Separador de milhares 4" xfId="17"/>
    <cellStyle name="Separador de milhares_Rua dos Coroados" xfId="18"/>
    <cellStyle name="Separador de milhares_Rua dos Coroados 2 2" xfId="19"/>
    <cellStyle name="Vírgula 2" xfId="21"/>
    <cellStyle name="Vírgula 3" xfId="22"/>
  </cellStyles>
  <dxfs count="49">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font>
        <b/>
        <i val="0"/>
        <condense val="0"/>
        <extend val="0"/>
        <color auto="1"/>
      </font>
      <fill>
        <patternFill>
          <bgColor indexed="42"/>
        </patternFill>
      </fill>
      <border>
        <left style="hair">
          <color indexed="64"/>
        </left>
        <right style="thin">
          <color indexed="64"/>
        </right>
        <top style="hair">
          <color indexed="64"/>
        </top>
        <bottom style="thin">
          <color indexed="64"/>
        </bottom>
      </border>
    </dxf>
    <dxf>
      <font>
        <b/>
        <i val="0"/>
        <condense val="0"/>
        <extend val="0"/>
        <color auto="1"/>
      </font>
      <fill>
        <patternFill>
          <bgColor indexed="26"/>
        </patternFill>
      </fill>
    </dxf>
    <dxf>
      <font>
        <b val="0"/>
        <i val="0"/>
        <condense val="0"/>
        <extend val="0"/>
      </font>
    </dxf>
    <dxf>
      <font>
        <b val="0"/>
        <i val="0"/>
        <condense val="0"/>
        <extend val="0"/>
        <color auto="1"/>
      </font>
      <fill>
        <patternFill>
          <bgColor indexed="42"/>
        </patternFill>
      </fill>
      <border>
        <left style="thin">
          <color indexed="64"/>
        </left>
        <right style="hair">
          <color indexed="64"/>
        </right>
        <top style="hair">
          <color indexed="64"/>
        </top>
        <bottom style="thin">
          <color indexed="64"/>
        </bottom>
      </border>
    </dxf>
    <dxf>
      <font>
        <b/>
        <i val="0"/>
        <condense val="0"/>
        <extend val="0"/>
        <color auto="1"/>
      </font>
      <border>
        <left style="thin">
          <color indexed="64"/>
        </left>
        <right style="thin">
          <color indexed="64"/>
        </right>
        <top style="thin">
          <color indexed="64"/>
        </top>
        <bottom style="thin">
          <color indexed="64"/>
        </bottom>
      </border>
    </dxf>
    <dxf>
      <font>
        <condense val="0"/>
        <extend val="0"/>
        <color auto="1"/>
      </font>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3562350</xdr:colOff>
      <xdr:row>0</xdr:row>
      <xdr:rowOff>152400</xdr:rowOff>
    </xdr:from>
    <xdr:to>
      <xdr:col>7</xdr:col>
      <xdr:colOff>609600</xdr:colOff>
      <xdr:row>8</xdr:row>
      <xdr:rowOff>57150</xdr:rowOff>
    </xdr:to>
    <xdr:pic>
      <xdr:nvPicPr>
        <xdr:cNvPr id="1518" name="Imagem 1"/>
        <xdr:cNvPicPr>
          <a:picLocks noChangeAspect="1"/>
        </xdr:cNvPicPr>
      </xdr:nvPicPr>
      <xdr:blipFill>
        <a:blip xmlns:r="http://schemas.openxmlformats.org/officeDocument/2006/relationships" r:embed="rId1" cstate="print"/>
        <a:srcRect/>
        <a:stretch>
          <a:fillRect/>
        </a:stretch>
      </xdr:blipFill>
      <xdr:spPr bwMode="auto">
        <a:xfrm>
          <a:off x="5524500" y="152400"/>
          <a:ext cx="3352800" cy="1200150"/>
        </a:xfrm>
        <a:prstGeom prst="rect">
          <a:avLst/>
        </a:prstGeom>
        <a:noFill/>
        <a:ln w="9525">
          <a:noFill/>
          <a:miter lim="800000"/>
          <a:headEnd/>
          <a:tailEnd/>
        </a:ln>
      </xdr:spPr>
    </xdr:pic>
    <xdr:clientData/>
  </xdr:twoCellAnchor>
  <xdr:twoCellAnchor>
    <xdr:from>
      <xdr:col>1</xdr:col>
      <xdr:colOff>635454</xdr:colOff>
      <xdr:row>80</xdr:row>
      <xdr:rowOff>27215</xdr:rowOff>
    </xdr:from>
    <xdr:to>
      <xdr:col>5</xdr:col>
      <xdr:colOff>50347</xdr:colOff>
      <xdr:row>83</xdr:row>
      <xdr:rowOff>202747</xdr:rowOff>
    </xdr:to>
    <xdr:sp macro="" textlink="">
      <xdr:nvSpPr>
        <xdr:cNvPr id="5" name="CaixaDeTexto 4"/>
        <xdr:cNvSpPr txBox="1"/>
      </xdr:nvSpPr>
      <xdr:spPr>
        <a:xfrm>
          <a:off x="1083129" y="58682165"/>
          <a:ext cx="5834743" cy="775607"/>
        </a:xfrm>
        <a:prstGeom prst="rect">
          <a:avLst/>
        </a:prstGeom>
        <a:solidFill>
          <a:schemeClr val="bg1">
            <a:lumMod val="9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pt-BR" sz="1400" b="1"/>
        </a:p>
        <a:p>
          <a:pPr algn="ctr"/>
          <a:r>
            <a:rPr lang="pt-BR" sz="1400" b="1"/>
            <a:t>BDI = </a:t>
          </a:r>
          <a:r>
            <a:rPr lang="pt-BR" sz="1400" b="1" u="sng"/>
            <a:t>(1</a:t>
          </a:r>
          <a:r>
            <a:rPr lang="pt-BR" sz="1400" b="1" u="sng" baseline="0"/>
            <a:t> + AC + S + R + G) * (1 + DF) * (1 + L)</a:t>
          </a:r>
          <a:r>
            <a:rPr lang="pt-BR" sz="1400" b="1" u="none" baseline="0"/>
            <a:t>  - 1</a:t>
          </a:r>
        </a:p>
        <a:p>
          <a:pPr algn="ctr"/>
          <a:r>
            <a:rPr lang="pt-BR" sz="1400" b="1" u="none" baseline="0"/>
            <a:t>        (1 - I1 - I2 - I3)</a:t>
          </a:r>
        </a:p>
        <a:p>
          <a:endParaRPr lang="pt-BR" sz="1100" u="none" baseline="0"/>
        </a:p>
        <a:p>
          <a:endParaRPr lang="pt-BR" sz="1100" u="none" baseline="0"/>
        </a:p>
      </xdr:txBody>
    </xdr:sp>
    <xdr:clientData/>
  </xdr:twoCellAnchor>
  <xdr:twoCellAnchor>
    <xdr:from>
      <xdr:col>5</xdr:col>
      <xdr:colOff>247650</xdr:colOff>
      <xdr:row>60</xdr:row>
      <xdr:rowOff>304800</xdr:rowOff>
    </xdr:from>
    <xdr:to>
      <xdr:col>7</xdr:col>
      <xdr:colOff>542925</xdr:colOff>
      <xdr:row>60</xdr:row>
      <xdr:rowOff>304800</xdr:rowOff>
    </xdr:to>
    <xdr:cxnSp macro="">
      <xdr:nvCxnSpPr>
        <xdr:cNvPr id="1520" name="Conector reto 3"/>
        <xdr:cNvCxnSpPr>
          <a:cxnSpLocks noChangeShapeType="1"/>
        </xdr:cNvCxnSpPr>
      </xdr:nvCxnSpPr>
      <xdr:spPr bwMode="auto">
        <a:xfrm>
          <a:off x="7210425" y="11210925"/>
          <a:ext cx="1600200" cy="0"/>
        </a:xfrm>
        <a:prstGeom prst="line">
          <a:avLst/>
        </a:prstGeom>
        <a:noFill/>
        <a:ln w="9525" algn="ctr">
          <a:solidFill>
            <a:srgbClr val="000000"/>
          </a:solidFill>
          <a:round/>
          <a:headEnd/>
          <a:tailEnd/>
        </a:ln>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304800</xdr:colOff>
      <xdr:row>0</xdr:row>
      <xdr:rowOff>171450</xdr:rowOff>
    </xdr:from>
    <xdr:to>
      <xdr:col>19</xdr:col>
      <xdr:colOff>409575</xdr:colOff>
      <xdr:row>3</xdr:row>
      <xdr:rowOff>95250</xdr:rowOff>
    </xdr:to>
    <xdr:pic>
      <xdr:nvPicPr>
        <xdr:cNvPr id="2366" name="Imagem 2"/>
        <xdr:cNvPicPr>
          <a:picLocks noChangeAspect="1"/>
        </xdr:cNvPicPr>
      </xdr:nvPicPr>
      <xdr:blipFill>
        <a:blip xmlns:r="http://schemas.openxmlformats.org/officeDocument/2006/relationships" r:embed="rId1" cstate="print"/>
        <a:srcRect/>
        <a:stretch>
          <a:fillRect/>
        </a:stretch>
      </xdr:blipFill>
      <xdr:spPr bwMode="auto">
        <a:xfrm>
          <a:off x="8867775" y="171450"/>
          <a:ext cx="3352800" cy="1200150"/>
        </a:xfrm>
        <a:prstGeom prst="rect">
          <a:avLst/>
        </a:prstGeom>
        <a:noFill/>
        <a:ln w="9525">
          <a:noFill/>
          <a:miter lim="800000"/>
          <a:headEnd/>
          <a:tailEnd/>
        </a:ln>
      </xdr:spPr>
    </xdr:pic>
    <xdr:clientData/>
  </xdr:twoCellAnchor>
  <xdr:twoCellAnchor editAs="oneCell">
    <xdr:from>
      <xdr:col>26</xdr:col>
      <xdr:colOff>200025</xdr:colOff>
      <xdr:row>0</xdr:row>
      <xdr:rowOff>228600</xdr:rowOff>
    </xdr:from>
    <xdr:to>
      <xdr:col>31</xdr:col>
      <xdr:colOff>476250</xdr:colOff>
      <xdr:row>3</xdr:row>
      <xdr:rowOff>152400</xdr:rowOff>
    </xdr:to>
    <xdr:pic>
      <xdr:nvPicPr>
        <xdr:cNvPr id="2367" name="Imagem 3"/>
        <xdr:cNvPicPr>
          <a:picLocks noChangeAspect="1"/>
        </xdr:cNvPicPr>
      </xdr:nvPicPr>
      <xdr:blipFill>
        <a:blip xmlns:r="http://schemas.openxmlformats.org/officeDocument/2006/relationships" r:embed="rId1" cstate="print"/>
        <a:srcRect/>
        <a:stretch>
          <a:fillRect/>
        </a:stretch>
      </xdr:blipFill>
      <xdr:spPr bwMode="auto">
        <a:xfrm>
          <a:off x="16411575" y="228600"/>
          <a:ext cx="3352800" cy="1200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R181"/>
  <sheetViews>
    <sheetView tabSelected="1" view="pageBreakPreview" zoomScaleSheetLayoutView="100" workbookViewId="0">
      <pane xSplit="8" ySplit="11" topLeftCell="I12" activePane="bottomRight" state="frozen"/>
      <selection pane="topRight" activeCell="I1" sqref="I1"/>
      <selection pane="bottomLeft" activeCell="A14" sqref="A14"/>
      <selection pane="bottomRight" activeCell="I1" sqref="I1"/>
    </sheetView>
  </sheetViews>
  <sheetFormatPr defaultRowHeight="12.75"/>
  <cols>
    <col min="1" max="1" width="7" style="1" customWidth="1"/>
    <col min="2" max="2" width="12.7109375" style="2" customWidth="1"/>
    <col min="3" max="3" width="9.7109375" style="1" customWidth="1"/>
    <col min="4" max="4" width="66.140625" style="3" customWidth="1"/>
    <col min="5" max="5" width="8.85546875" style="1" customWidth="1"/>
    <col min="6" max="6" width="9.5703125" style="4" customWidth="1"/>
    <col min="7" max="7" width="10" style="5" customWidth="1"/>
    <col min="8" max="8" width="11.7109375" style="6" customWidth="1"/>
    <col min="9" max="9" width="9.140625" style="7"/>
    <col min="10" max="10" width="11" style="7" bestFit="1" customWidth="1"/>
    <col min="11" max="14" width="9.140625" style="7"/>
    <col min="15" max="16384" width="9.140625" style="8"/>
  </cols>
  <sheetData>
    <row r="1" spans="1:14">
      <c r="A1" s="116"/>
      <c r="B1" s="117"/>
      <c r="C1" s="116"/>
      <c r="D1" s="118"/>
      <c r="E1" s="119"/>
      <c r="F1" s="120"/>
      <c r="G1" s="121"/>
      <c r="H1" s="122"/>
    </row>
    <row r="2" spans="1:14">
      <c r="A2" s="116"/>
      <c r="B2" s="117"/>
      <c r="C2" s="116"/>
      <c r="D2" s="118"/>
      <c r="E2" s="119"/>
      <c r="F2" s="120"/>
      <c r="G2" s="121"/>
      <c r="H2" s="122"/>
    </row>
    <row r="3" spans="1:14">
      <c r="A3" s="123" t="s">
        <v>125</v>
      </c>
      <c r="B3" s="124"/>
      <c r="C3" s="125"/>
      <c r="D3" s="123"/>
      <c r="E3" s="126"/>
      <c r="F3" s="127"/>
      <c r="G3" s="128"/>
      <c r="H3" s="129"/>
    </row>
    <row r="4" spans="1:14">
      <c r="A4" s="123" t="s">
        <v>154</v>
      </c>
      <c r="B4" s="124"/>
      <c r="C4" s="125"/>
      <c r="D4" s="123"/>
      <c r="E4" s="126"/>
      <c r="F4" s="127"/>
      <c r="G4" s="128"/>
      <c r="H4" s="129"/>
    </row>
    <row r="5" spans="1:14">
      <c r="A5" s="123" t="s">
        <v>155</v>
      </c>
      <c r="B5" s="124"/>
      <c r="C5" s="125"/>
      <c r="D5" s="123"/>
      <c r="E5" s="130"/>
      <c r="F5" s="127"/>
      <c r="G5" s="128"/>
      <c r="H5" s="129"/>
    </row>
    <row r="6" spans="1:14">
      <c r="A6" s="123" t="s">
        <v>134</v>
      </c>
      <c r="B6" s="124"/>
      <c r="C6" s="125"/>
      <c r="D6" s="123"/>
      <c r="E6" s="130"/>
      <c r="F6" s="127"/>
      <c r="G6" s="128"/>
      <c r="H6" s="129"/>
    </row>
    <row r="7" spans="1:14">
      <c r="A7" s="123" t="s">
        <v>135</v>
      </c>
      <c r="B7" s="124"/>
      <c r="C7" s="125"/>
      <c r="D7" s="123"/>
      <c r="E7" s="130"/>
      <c r="F7" s="127"/>
      <c r="G7" s="128"/>
      <c r="H7" s="129"/>
    </row>
    <row r="8" spans="1:14">
      <c r="A8" s="131"/>
      <c r="B8" s="132"/>
      <c r="C8" s="131"/>
      <c r="D8" s="133"/>
      <c r="E8" s="130"/>
      <c r="F8" s="134"/>
      <c r="G8" s="128"/>
      <c r="H8" s="129"/>
    </row>
    <row r="9" spans="1:14" ht="15.75">
      <c r="A9" s="323" t="s">
        <v>0</v>
      </c>
      <c r="B9" s="323"/>
      <c r="C9" s="323"/>
      <c r="D9" s="323"/>
      <c r="E9" s="323"/>
      <c r="F9" s="323"/>
      <c r="G9" s="323"/>
      <c r="H9" s="323"/>
    </row>
    <row r="10" spans="1:14">
      <c r="A10" s="135"/>
      <c r="B10" s="136"/>
      <c r="C10" s="135"/>
      <c r="D10" s="137"/>
      <c r="E10" s="135"/>
      <c r="F10" s="134"/>
      <c r="G10" s="138"/>
      <c r="H10" s="139"/>
    </row>
    <row r="11" spans="1:14" s="18" customFormat="1" ht="25.5">
      <c r="A11" s="10" t="s">
        <v>1</v>
      </c>
      <c r="B11" s="11" t="s">
        <v>2</v>
      </c>
      <c r="C11" s="10" t="s">
        <v>3</v>
      </c>
      <c r="D11" s="12" t="s">
        <v>4</v>
      </c>
      <c r="E11" s="10" t="s">
        <v>5</v>
      </c>
      <c r="F11" s="13" t="s">
        <v>6</v>
      </c>
      <c r="G11" s="14" t="s">
        <v>7</v>
      </c>
      <c r="H11" s="15" t="s">
        <v>8</v>
      </c>
      <c r="I11" s="16"/>
      <c r="J11" s="17"/>
      <c r="K11" s="16"/>
      <c r="L11" s="16"/>
      <c r="M11" s="16"/>
      <c r="N11" s="16"/>
    </row>
    <row r="12" spans="1:14">
      <c r="A12" s="19" t="s">
        <v>127</v>
      </c>
      <c r="B12" s="20"/>
      <c r="C12" s="21"/>
      <c r="D12" s="22" t="s">
        <v>9</v>
      </c>
      <c r="E12" s="23"/>
      <c r="F12" s="24"/>
      <c r="G12" s="25"/>
      <c r="H12" s="26"/>
    </row>
    <row r="13" spans="1:14" s="252" customFormat="1">
      <c r="A13" s="306" t="s">
        <v>10</v>
      </c>
      <c r="B13" s="95" t="s">
        <v>11</v>
      </c>
      <c r="C13" s="95" t="s">
        <v>12</v>
      </c>
      <c r="D13" s="307" t="s">
        <v>13</v>
      </c>
      <c r="E13" s="308" t="s">
        <v>14</v>
      </c>
      <c r="F13" s="96">
        <v>8</v>
      </c>
      <c r="G13" s="309">
        <v>318.67</v>
      </c>
      <c r="H13" s="27">
        <f t="shared" ref="H13:H21" si="0">F13*G13</f>
        <v>2549.36</v>
      </c>
    </row>
    <row r="14" spans="1:14" s="253" customFormat="1" ht="25.5">
      <c r="A14" s="306" t="s">
        <v>15</v>
      </c>
      <c r="B14" s="306" t="s">
        <v>207</v>
      </c>
      <c r="C14" s="95" t="s">
        <v>12</v>
      </c>
      <c r="D14" s="307" t="s">
        <v>122</v>
      </c>
      <c r="E14" s="308" t="s">
        <v>5</v>
      </c>
      <c r="F14" s="96">
        <v>220</v>
      </c>
      <c r="G14" s="96">
        <v>43.56</v>
      </c>
      <c r="H14" s="27">
        <f t="shared" si="0"/>
        <v>9583.2000000000007</v>
      </c>
    </row>
    <row r="15" spans="1:14" s="253" customFormat="1">
      <c r="A15" s="306" t="s">
        <v>16</v>
      </c>
      <c r="B15" s="306" t="s">
        <v>157</v>
      </c>
      <c r="C15" s="95" t="s">
        <v>12</v>
      </c>
      <c r="D15" s="307" t="s">
        <v>156</v>
      </c>
      <c r="E15" s="308" t="s">
        <v>14</v>
      </c>
      <c r="F15" s="96">
        <v>25</v>
      </c>
      <c r="G15" s="96">
        <v>42.47</v>
      </c>
      <c r="H15" s="27">
        <f t="shared" si="0"/>
        <v>1061.75</v>
      </c>
    </row>
    <row r="16" spans="1:14" s="254" customFormat="1">
      <c r="A16" s="306" t="s">
        <v>18</v>
      </c>
      <c r="B16" s="306" t="s">
        <v>21</v>
      </c>
      <c r="C16" s="95" t="s">
        <v>22</v>
      </c>
      <c r="D16" s="310" t="s">
        <v>23</v>
      </c>
      <c r="E16" s="308" t="s">
        <v>17</v>
      </c>
      <c r="F16" s="96">
        <f>J35/2.5*3*0.1</f>
        <v>2064</v>
      </c>
      <c r="G16" s="96">
        <v>9.99</v>
      </c>
      <c r="H16" s="27">
        <f t="shared" si="0"/>
        <v>20619.36</v>
      </c>
      <c r="J16" s="300"/>
    </row>
    <row r="17" spans="1:14" s="286" customFormat="1">
      <c r="A17" s="306" t="s">
        <v>19</v>
      </c>
      <c r="B17" s="95" t="s">
        <v>25</v>
      </c>
      <c r="C17" s="95" t="s">
        <v>26</v>
      </c>
      <c r="D17" s="307" t="s">
        <v>27</v>
      </c>
      <c r="E17" s="308" t="s">
        <v>17</v>
      </c>
      <c r="F17" s="96">
        <v>400</v>
      </c>
      <c r="G17" s="309">
        <v>5.71</v>
      </c>
      <c r="H17" s="27">
        <f t="shared" si="0"/>
        <v>2284</v>
      </c>
      <c r="I17" s="285"/>
      <c r="J17" s="285"/>
      <c r="K17" s="285"/>
      <c r="L17" s="285"/>
      <c r="M17" s="285"/>
      <c r="N17" s="285"/>
    </row>
    <row r="18" spans="1:14" s="286" customFormat="1" ht="25.5">
      <c r="A18" s="306" t="s">
        <v>20</v>
      </c>
      <c r="B18" s="95" t="s">
        <v>29</v>
      </c>
      <c r="C18" s="95" t="s">
        <v>26</v>
      </c>
      <c r="D18" s="307" t="s">
        <v>30</v>
      </c>
      <c r="E18" s="308" t="s">
        <v>14</v>
      </c>
      <c r="F18" s="96">
        <v>320</v>
      </c>
      <c r="G18" s="309">
        <v>13.63</v>
      </c>
      <c r="H18" s="27">
        <f t="shared" si="0"/>
        <v>4361.6000000000004</v>
      </c>
      <c r="I18" s="285"/>
      <c r="J18" s="285"/>
      <c r="K18" s="285"/>
      <c r="L18" s="285"/>
      <c r="M18" s="285"/>
      <c r="N18" s="285"/>
    </row>
    <row r="19" spans="1:14" s="286" customFormat="1" ht="25.5">
      <c r="A19" s="306" t="s">
        <v>24</v>
      </c>
      <c r="B19" s="95" t="s">
        <v>32</v>
      </c>
      <c r="C19" s="95" t="s">
        <v>26</v>
      </c>
      <c r="D19" s="307" t="s">
        <v>33</v>
      </c>
      <c r="E19" s="308" t="s">
        <v>14</v>
      </c>
      <c r="F19" s="96">
        <v>2000</v>
      </c>
      <c r="G19" s="309">
        <v>11.61</v>
      </c>
      <c r="H19" s="27">
        <f t="shared" si="0"/>
        <v>23220</v>
      </c>
      <c r="I19" s="285"/>
      <c r="J19" s="285"/>
      <c r="K19" s="285"/>
      <c r="L19" s="285"/>
      <c r="M19" s="285"/>
      <c r="N19" s="285"/>
    </row>
    <row r="20" spans="1:14" s="286" customFormat="1" ht="14.25" customHeight="1">
      <c r="A20" s="306" t="s">
        <v>28</v>
      </c>
      <c r="B20" s="95" t="s">
        <v>34</v>
      </c>
      <c r="C20" s="95" t="s">
        <v>26</v>
      </c>
      <c r="D20" s="307" t="s">
        <v>35</v>
      </c>
      <c r="E20" s="308" t="s">
        <v>36</v>
      </c>
      <c r="F20" s="96">
        <f>ROUND((F17*0.4*0.2+F18*0.3+F19*0.2)*1.5,2)</f>
        <v>792</v>
      </c>
      <c r="G20" s="309">
        <v>6.12</v>
      </c>
      <c r="H20" s="27">
        <f t="shared" si="0"/>
        <v>4847.04</v>
      </c>
      <c r="I20" s="285"/>
      <c r="J20" s="285"/>
      <c r="K20" s="285"/>
      <c r="L20" s="285"/>
      <c r="M20" s="285"/>
      <c r="N20" s="285"/>
    </row>
    <row r="21" spans="1:14" s="286" customFormat="1">
      <c r="A21" s="306" t="s">
        <v>31</v>
      </c>
      <c r="B21" s="95" t="s">
        <v>37</v>
      </c>
      <c r="C21" s="95" t="s">
        <v>26</v>
      </c>
      <c r="D21" s="307" t="s">
        <v>38</v>
      </c>
      <c r="E21" s="308" t="s">
        <v>39</v>
      </c>
      <c r="F21" s="96">
        <f>ROUND(F20*4,2)</f>
        <v>3168</v>
      </c>
      <c r="G21" s="309">
        <v>1.02</v>
      </c>
      <c r="H21" s="27">
        <f t="shared" si="0"/>
        <v>3231.36</v>
      </c>
      <c r="I21" s="285"/>
      <c r="J21" s="285"/>
      <c r="K21" s="285"/>
      <c r="L21" s="285"/>
      <c r="M21" s="285"/>
      <c r="N21" s="285"/>
    </row>
    <row r="22" spans="1:14" s="9" customFormat="1">
      <c r="A22" s="29"/>
      <c r="B22" s="95"/>
      <c r="C22" s="29"/>
      <c r="D22" s="30" t="s">
        <v>40</v>
      </c>
      <c r="E22" s="31" t="str">
        <f>A12</f>
        <v>1</v>
      </c>
      <c r="F22" s="32"/>
      <c r="G22" s="25"/>
      <c r="H22" s="33">
        <f>SUM(H13:H21)</f>
        <v>71757.67</v>
      </c>
    </row>
    <row r="23" spans="1:14" s="37" customFormat="1">
      <c r="A23" s="29"/>
      <c r="B23" s="95"/>
      <c r="C23" s="29"/>
      <c r="D23" s="97"/>
      <c r="E23" s="98"/>
      <c r="F23" s="32"/>
      <c r="G23" s="25"/>
      <c r="H23" s="27"/>
      <c r="I23" s="9"/>
      <c r="J23" s="9"/>
      <c r="K23" s="9"/>
      <c r="L23" s="9"/>
      <c r="M23" s="9"/>
      <c r="N23" s="9"/>
    </row>
    <row r="24" spans="1:14" s="37" customFormat="1">
      <c r="A24" s="99" t="s">
        <v>128</v>
      </c>
      <c r="B24" s="100"/>
      <c r="C24" s="101"/>
      <c r="D24" s="102" t="s">
        <v>185</v>
      </c>
      <c r="E24" s="98"/>
      <c r="F24" s="32"/>
      <c r="G24" s="103"/>
      <c r="H24" s="104"/>
      <c r="I24" s="9"/>
      <c r="J24" s="9"/>
      <c r="K24" s="9"/>
      <c r="L24" s="9"/>
      <c r="M24" s="9"/>
      <c r="N24" s="9"/>
    </row>
    <row r="25" spans="1:14" s="290" customFormat="1">
      <c r="A25" s="311" t="s">
        <v>41</v>
      </c>
      <c r="B25" s="312" t="s">
        <v>44</v>
      </c>
      <c r="C25" s="313" t="s">
        <v>26</v>
      </c>
      <c r="D25" s="314" t="s">
        <v>45</v>
      </c>
      <c r="E25" s="313" t="s">
        <v>46</v>
      </c>
      <c r="F25" s="32">
        <v>25</v>
      </c>
      <c r="G25" s="315">
        <v>190.16</v>
      </c>
      <c r="H25" s="27">
        <f>F25*G25</f>
        <v>4754</v>
      </c>
    </row>
    <row r="26" spans="1:14" s="290" customFormat="1">
      <c r="A26" s="311" t="s">
        <v>43</v>
      </c>
      <c r="B26" s="312" t="s">
        <v>47</v>
      </c>
      <c r="C26" s="313" t="s">
        <v>26</v>
      </c>
      <c r="D26" s="314" t="s">
        <v>48</v>
      </c>
      <c r="E26" s="313" t="s">
        <v>46</v>
      </c>
      <c r="F26" s="32">
        <v>30</v>
      </c>
      <c r="G26" s="315">
        <v>393.84</v>
      </c>
      <c r="H26" s="27">
        <f>F26*G26</f>
        <v>11815.199999999999</v>
      </c>
    </row>
    <row r="27" spans="1:14" s="9" customFormat="1">
      <c r="A27" s="29"/>
      <c r="B27" s="95"/>
      <c r="C27" s="29"/>
      <c r="D27" s="30" t="s">
        <v>40</v>
      </c>
      <c r="E27" s="31" t="str">
        <f>A24</f>
        <v>2</v>
      </c>
      <c r="F27" s="32"/>
      <c r="G27" s="25"/>
      <c r="H27" s="33">
        <f>SUM(H25:H26)</f>
        <v>16569.199999999997</v>
      </c>
    </row>
    <row r="28" spans="1:14" s="37" customFormat="1">
      <c r="A28" s="29"/>
      <c r="B28" s="95"/>
      <c r="C28" s="29"/>
      <c r="D28" s="97"/>
      <c r="E28" s="98"/>
      <c r="F28" s="32"/>
      <c r="G28" s="25"/>
      <c r="H28" s="27"/>
      <c r="I28" s="9"/>
      <c r="J28" s="9"/>
      <c r="K28" s="9"/>
      <c r="L28" s="9"/>
      <c r="M28" s="9"/>
      <c r="N28" s="9"/>
    </row>
    <row r="29" spans="1:14" s="37" customFormat="1">
      <c r="A29" s="105" t="s">
        <v>126</v>
      </c>
      <c r="B29" s="95"/>
      <c r="C29" s="106"/>
      <c r="D29" s="107" t="s">
        <v>60</v>
      </c>
      <c r="E29" s="108"/>
      <c r="F29" s="109"/>
      <c r="G29" s="96"/>
      <c r="H29" s="33"/>
      <c r="I29" s="9"/>
      <c r="J29" s="9"/>
      <c r="K29" s="9"/>
      <c r="L29" s="9"/>
      <c r="M29" s="9"/>
      <c r="N29" s="9"/>
    </row>
    <row r="30" spans="1:14">
      <c r="A30" s="306" t="s">
        <v>49</v>
      </c>
      <c r="B30" s="95" t="s">
        <v>160</v>
      </c>
      <c r="C30" s="316" t="s">
        <v>53</v>
      </c>
      <c r="D30" s="317" t="s">
        <v>62</v>
      </c>
      <c r="E30" s="308" t="s">
        <v>36</v>
      </c>
      <c r="F30" s="96">
        <f>J35*0.05*15%</f>
        <v>129</v>
      </c>
      <c r="G30" s="96">
        <f>COMPOSIÇÕES!G321</f>
        <v>158.17558999999997</v>
      </c>
      <c r="H30" s="27">
        <f t="shared" ref="H30:H35" si="1">F30*G30</f>
        <v>20404.651109999995</v>
      </c>
      <c r="I30" s="8"/>
      <c r="J30" s="8"/>
      <c r="K30" s="8"/>
      <c r="L30" s="8"/>
      <c r="M30" s="8"/>
      <c r="N30" s="8"/>
    </row>
    <row r="31" spans="1:14">
      <c r="A31" s="306" t="s">
        <v>50</v>
      </c>
      <c r="B31" s="316" t="s">
        <v>64</v>
      </c>
      <c r="C31" s="316" t="s">
        <v>53</v>
      </c>
      <c r="D31" s="317" t="s">
        <v>65</v>
      </c>
      <c r="E31" s="308" t="s">
        <v>36</v>
      </c>
      <c r="F31" s="96">
        <f>J35*0.08*15%</f>
        <v>206.4</v>
      </c>
      <c r="G31" s="96">
        <f>COMPOSIÇÕES!G334</f>
        <v>176.315168</v>
      </c>
      <c r="H31" s="27">
        <f t="shared" si="1"/>
        <v>36391.450675200002</v>
      </c>
      <c r="I31" s="8"/>
      <c r="J31" s="8"/>
      <c r="K31" s="8"/>
      <c r="L31" s="8"/>
      <c r="M31" s="8"/>
      <c r="N31" s="8"/>
    </row>
    <row r="32" spans="1:14" s="254" customFormat="1" ht="13.5" customHeight="1">
      <c r="A32" s="306" t="s">
        <v>51</v>
      </c>
      <c r="B32" s="95">
        <v>73710</v>
      </c>
      <c r="C32" s="95" t="s">
        <v>12</v>
      </c>
      <c r="D32" s="318" t="s">
        <v>67</v>
      </c>
      <c r="E32" s="308" t="s">
        <v>36</v>
      </c>
      <c r="F32" s="96">
        <f>J35*0.15*20%</f>
        <v>516</v>
      </c>
      <c r="G32" s="96">
        <v>90.1</v>
      </c>
      <c r="H32" s="27">
        <f t="shared" si="1"/>
        <v>46491.6</v>
      </c>
    </row>
    <row r="33" spans="1:14" s="39" customFormat="1" ht="12" customHeight="1">
      <c r="A33" s="306" t="s">
        <v>52</v>
      </c>
      <c r="B33" s="95" t="s">
        <v>158</v>
      </c>
      <c r="C33" s="95" t="s">
        <v>53</v>
      </c>
      <c r="D33" s="307" t="s">
        <v>159</v>
      </c>
      <c r="E33" s="308" t="s">
        <v>36</v>
      </c>
      <c r="F33" s="96">
        <f>J35*0.05*12%</f>
        <v>103.2</v>
      </c>
      <c r="G33" s="96">
        <f>COMPOSIÇÕES!G347</f>
        <v>1413.1030999999998</v>
      </c>
      <c r="H33" s="27">
        <f t="shared" si="1"/>
        <v>145832.23991999999</v>
      </c>
    </row>
    <row r="34" spans="1:14" s="286" customFormat="1">
      <c r="A34" s="306" t="s">
        <v>54</v>
      </c>
      <c r="B34" s="95" t="s">
        <v>70</v>
      </c>
      <c r="C34" s="95" t="s">
        <v>26</v>
      </c>
      <c r="D34" s="307" t="s">
        <v>71</v>
      </c>
      <c r="E34" s="308" t="s">
        <v>14</v>
      </c>
      <c r="F34" s="96">
        <f>J35+F33/0.05*0.12</f>
        <v>17447.68</v>
      </c>
      <c r="G34" s="309">
        <v>2.66</v>
      </c>
      <c r="H34" s="27">
        <f t="shared" si="1"/>
        <v>46410.828800000003</v>
      </c>
      <c r="I34" s="285"/>
      <c r="J34" s="285"/>
      <c r="K34" s="285"/>
      <c r="L34" s="285"/>
      <c r="M34" s="285"/>
      <c r="N34" s="285"/>
    </row>
    <row r="35" spans="1:14" s="286" customFormat="1">
      <c r="A35" s="306" t="s">
        <v>55</v>
      </c>
      <c r="B35" s="95" t="s">
        <v>72</v>
      </c>
      <c r="C35" s="95" t="s">
        <v>26</v>
      </c>
      <c r="D35" s="307" t="s">
        <v>73</v>
      </c>
      <c r="E35" s="308" t="s">
        <v>14</v>
      </c>
      <c r="F35" s="96">
        <f>F34</f>
        <v>17447.68</v>
      </c>
      <c r="G35" s="309">
        <v>5.46</v>
      </c>
      <c r="H35" s="27">
        <f t="shared" si="1"/>
        <v>95264.332800000004</v>
      </c>
      <c r="I35" s="285"/>
      <c r="J35" s="252">
        <v>17200</v>
      </c>
      <c r="K35" s="285"/>
      <c r="L35" s="285"/>
      <c r="M35" s="285"/>
      <c r="N35" s="285"/>
    </row>
    <row r="36" spans="1:14" s="40" customFormat="1">
      <c r="A36" s="110" t="s">
        <v>56</v>
      </c>
      <c r="B36" s="111"/>
      <c r="C36" s="111"/>
      <c r="D36" s="112" t="s">
        <v>74</v>
      </c>
      <c r="E36" s="113"/>
      <c r="F36" s="114"/>
      <c r="G36" s="115"/>
      <c r="H36" s="27"/>
      <c r="J36" s="322">
        <f>H57</f>
        <v>1349046.5109446393</v>
      </c>
    </row>
    <row r="37" spans="1:14" s="286" customFormat="1">
      <c r="A37" s="306" t="s">
        <v>129</v>
      </c>
      <c r="B37" s="319" t="s">
        <v>75</v>
      </c>
      <c r="C37" s="95" t="s">
        <v>26</v>
      </c>
      <c r="D37" s="307" t="s">
        <v>76</v>
      </c>
      <c r="E37" s="308" t="s">
        <v>36</v>
      </c>
      <c r="F37" s="96">
        <f>J35*0.04</f>
        <v>688</v>
      </c>
      <c r="G37" s="320">
        <v>580.85</v>
      </c>
      <c r="H37" s="27">
        <f>F37*G37</f>
        <v>399624.8</v>
      </c>
    </row>
    <row r="38" spans="1:14" s="286" customFormat="1" ht="25.5">
      <c r="A38" s="306" t="s">
        <v>130</v>
      </c>
      <c r="B38" s="95" t="s">
        <v>77</v>
      </c>
      <c r="C38" s="95" t="s">
        <v>26</v>
      </c>
      <c r="D38" s="307" t="s">
        <v>78</v>
      </c>
      <c r="E38" s="308" t="s">
        <v>36</v>
      </c>
      <c r="F38" s="96">
        <f>F37+F33</f>
        <v>791.2</v>
      </c>
      <c r="G38" s="320">
        <v>9.0500000000000007</v>
      </c>
      <c r="H38" s="27">
        <f>F38*G38</f>
        <v>7160.3600000000006</v>
      </c>
    </row>
    <row r="39" spans="1:14" s="286" customFormat="1">
      <c r="A39" s="306" t="s">
        <v>131</v>
      </c>
      <c r="B39" s="95" t="s">
        <v>124</v>
      </c>
      <c r="C39" s="95" t="s">
        <v>26</v>
      </c>
      <c r="D39" s="321" t="s">
        <v>123</v>
      </c>
      <c r="E39" s="308" t="s">
        <v>39</v>
      </c>
      <c r="F39" s="96">
        <f>F38*18</f>
        <v>14241.6</v>
      </c>
      <c r="G39" s="320">
        <v>1.6</v>
      </c>
      <c r="H39" s="27">
        <f>F39*G39</f>
        <v>22786.560000000001</v>
      </c>
    </row>
    <row r="40" spans="1:14" s="9" customFormat="1">
      <c r="A40" s="42"/>
      <c r="B40" s="95"/>
      <c r="C40" s="29"/>
      <c r="D40" s="30" t="s">
        <v>40</v>
      </c>
      <c r="E40" s="31" t="str">
        <f>A29</f>
        <v>3</v>
      </c>
      <c r="F40" s="32"/>
      <c r="G40" s="25"/>
      <c r="H40" s="33">
        <f>SUM(H30:H39)</f>
        <v>820366.82330519997</v>
      </c>
    </row>
    <row r="41" spans="1:14" s="37" customFormat="1">
      <c r="A41" s="42"/>
      <c r="B41" s="95"/>
      <c r="C41" s="29"/>
      <c r="D41" s="97"/>
      <c r="E41" s="98"/>
      <c r="F41" s="32"/>
      <c r="G41" s="25"/>
      <c r="H41" s="27"/>
      <c r="I41" s="9"/>
      <c r="J41" s="9"/>
      <c r="K41" s="9"/>
      <c r="L41" s="9"/>
      <c r="M41" s="9"/>
      <c r="N41" s="9"/>
    </row>
    <row r="42" spans="1:14" s="37" customFormat="1">
      <c r="A42" s="105" t="s">
        <v>132</v>
      </c>
      <c r="B42" s="95"/>
      <c r="C42" s="106"/>
      <c r="D42" s="107" t="s">
        <v>79</v>
      </c>
      <c r="E42" s="108"/>
      <c r="F42" s="109"/>
      <c r="G42" s="96"/>
      <c r="H42" s="33"/>
      <c r="I42" s="9"/>
      <c r="J42" s="9"/>
      <c r="K42" s="9"/>
      <c r="L42" s="9"/>
      <c r="M42" s="9"/>
      <c r="N42" s="9"/>
    </row>
    <row r="43" spans="1:14" s="286" customFormat="1" ht="25.5">
      <c r="A43" s="306" t="s">
        <v>57</v>
      </c>
      <c r="B43" s="95" t="s">
        <v>80</v>
      </c>
      <c r="C43" s="95" t="s">
        <v>26</v>
      </c>
      <c r="D43" s="307" t="s">
        <v>81</v>
      </c>
      <c r="E43" s="308" t="s">
        <v>17</v>
      </c>
      <c r="F43" s="96">
        <f>F17</f>
        <v>400</v>
      </c>
      <c r="G43" s="309">
        <v>31.97</v>
      </c>
      <c r="H43" s="27">
        <f>F43*G43</f>
        <v>12788</v>
      </c>
      <c r="I43" s="285"/>
      <c r="J43" s="285"/>
      <c r="K43" s="285"/>
      <c r="L43" s="285"/>
      <c r="M43" s="285"/>
      <c r="N43" s="285"/>
    </row>
    <row r="44" spans="1:14" s="286" customFormat="1">
      <c r="A44" s="306" t="s">
        <v>58</v>
      </c>
      <c r="B44" s="95" t="s">
        <v>82</v>
      </c>
      <c r="C44" s="95" t="s">
        <v>26</v>
      </c>
      <c r="D44" s="307" t="s">
        <v>83</v>
      </c>
      <c r="E44" s="308" t="s">
        <v>36</v>
      </c>
      <c r="F44" s="96">
        <f>F18*0.12</f>
        <v>38.4</v>
      </c>
      <c r="G44" s="309">
        <v>355.28</v>
      </c>
      <c r="H44" s="27">
        <f>F44*G44</f>
        <v>13642.751999999999</v>
      </c>
      <c r="I44" s="285"/>
      <c r="J44" s="285"/>
      <c r="K44" s="285"/>
      <c r="L44" s="285"/>
      <c r="M44" s="285"/>
      <c r="N44" s="285"/>
    </row>
    <row r="45" spans="1:14" s="286" customFormat="1">
      <c r="A45" s="306" t="s">
        <v>59</v>
      </c>
      <c r="B45" s="95" t="s">
        <v>84</v>
      </c>
      <c r="C45" s="95" t="s">
        <v>26</v>
      </c>
      <c r="D45" s="307" t="s">
        <v>85</v>
      </c>
      <c r="E45" s="308" t="s">
        <v>5</v>
      </c>
      <c r="F45" s="96">
        <v>25</v>
      </c>
      <c r="G45" s="309">
        <v>101.71</v>
      </c>
      <c r="H45" s="27">
        <f>F45*G45</f>
        <v>2542.75</v>
      </c>
      <c r="I45" s="285"/>
      <c r="J45" s="285"/>
      <c r="K45" s="285"/>
      <c r="L45" s="285"/>
      <c r="M45" s="285"/>
      <c r="N45" s="285"/>
    </row>
    <row r="46" spans="1:14" s="9" customFormat="1">
      <c r="A46" s="42"/>
      <c r="B46" s="95"/>
      <c r="C46" s="29"/>
      <c r="D46" s="30" t="s">
        <v>40</v>
      </c>
      <c r="E46" s="31" t="str">
        <f>A42</f>
        <v>4</v>
      </c>
      <c r="F46" s="32"/>
      <c r="G46" s="25"/>
      <c r="H46" s="33">
        <f>SUM(H43:H45)</f>
        <v>28973.502</v>
      </c>
    </row>
    <row r="47" spans="1:14" s="37" customFormat="1">
      <c r="A47" s="42"/>
      <c r="B47" s="95"/>
      <c r="C47" s="29"/>
      <c r="D47" s="97"/>
      <c r="E47" s="98"/>
      <c r="F47" s="32"/>
      <c r="G47" s="25"/>
      <c r="H47" s="27"/>
      <c r="I47" s="9"/>
      <c r="J47" s="9"/>
      <c r="K47" s="9"/>
      <c r="L47" s="9"/>
      <c r="M47" s="9"/>
      <c r="N47" s="9"/>
    </row>
    <row r="48" spans="1:14" s="37" customFormat="1">
      <c r="A48" s="105" t="s">
        <v>133</v>
      </c>
      <c r="B48" s="95"/>
      <c r="C48" s="106"/>
      <c r="D48" s="107" t="s">
        <v>86</v>
      </c>
      <c r="E48" s="108"/>
      <c r="F48" s="109"/>
      <c r="G48" s="96"/>
      <c r="H48" s="33"/>
      <c r="I48" s="9"/>
      <c r="J48" s="9"/>
      <c r="K48" s="9"/>
      <c r="L48" s="9"/>
      <c r="M48" s="9"/>
      <c r="N48" s="9"/>
    </row>
    <row r="49" spans="1:17" s="41" customFormat="1">
      <c r="A49" s="306" t="s">
        <v>61</v>
      </c>
      <c r="B49" s="95" t="s">
        <v>161</v>
      </c>
      <c r="C49" s="95" t="s">
        <v>53</v>
      </c>
      <c r="D49" s="307" t="s">
        <v>87</v>
      </c>
      <c r="E49" s="308" t="s">
        <v>42</v>
      </c>
      <c r="F49" s="96">
        <v>200</v>
      </c>
      <c r="G49" s="96">
        <v>140.13</v>
      </c>
      <c r="H49" s="27">
        <f>F49*G49</f>
        <v>28026</v>
      </c>
    </row>
    <row r="50" spans="1:17" s="291" customFormat="1">
      <c r="A50" s="306" t="s">
        <v>63</v>
      </c>
      <c r="B50" s="95" t="s">
        <v>88</v>
      </c>
      <c r="C50" s="95" t="s">
        <v>26</v>
      </c>
      <c r="D50" s="307" t="s">
        <v>89</v>
      </c>
      <c r="E50" s="308" t="s">
        <v>42</v>
      </c>
      <c r="F50" s="96">
        <f>F49</f>
        <v>200</v>
      </c>
      <c r="G50" s="309">
        <v>163.81</v>
      </c>
      <c r="H50" s="27">
        <f>F50*G50</f>
        <v>32762</v>
      </c>
    </row>
    <row r="51" spans="1:17" s="291" customFormat="1">
      <c r="A51" s="306" t="s">
        <v>66</v>
      </c>
      <c r="B51" s="95" t="s">
        <v>90</v>
      </c>
      <c r="C51" s="95" t="s">
        <v>26</v>
      </c>
      <c r="D51" s="307" t="s">
        <v>91</v>
      </c>
      <c r="E51" s="308" t="s">
        <v>42</v>
      </c>
      <c r="F51" s="96">
        <f>F50</f>
        <v>200</v>
      </c>
      <c r="G51" s="309">
        <v>133.44999999999999</v>
      </c>
      <c r="H51" s="27">
        <f>F51*G51</f>
        <v>26689.999999999996</v>
      </c>
    </row>
    <row r="52" spans="1:17" s="291" customFormat="1">
      <c r="A52" s="306" t="s">
        <v>68</v>
      </c>
      <c r="B52" s="95" t="s">
        <v>92</v>
      </c>
      <c r="C52" s="95" t="s">
        <v>26</v>
      </c>
      <c r="D52" s="307" t="s">
        <v>93</v>
      </c>
      <c r="E52" s="308" t="s">
        <v>42</v>
      </c>
      <c r="F52" s="96">
        <f>F51</f>
        <v>200</v>
      </c>
      <c r="G52" s="309">
        <v>87.06</v>
      </c>
      <c r="H52" s="27">
        <f>F52*G52</f>
        <v>17412</v>
      </c>
    </row>
    <row r="53" spans="1:17" s="291" customFormat="1">
      <c r="A53" s="306" t="s">
        <v>69</v>
      </c>
      <c r="B53" s="95" t="s">
        <v>94</v>
      </c>
      <c r="C53" s="95" t="s">
        <v>26</v>
      </c>
      <c r="D53" s="307" t="s">
        <v>95</v>
      </c>
      <c r="E53" s="308" t="s">
        <v>42</v>
      </c>
      <c r="F53" s="96">
        <f>F52</f>
        <v>200</v>
      </c>
      <c r="G53" s="309">
        <v>141.72999999999999</v>
      </c>
      <c r="H53" s="27">
        <f>F53*G53</f>
        <v>28345.999999999996</v>
      </c>
    </row>
    <row r="54" spans="1:17" s="9" customFormat="1">
      <c r="A54" s="29"/>
      <c r="B54" s="42"/>
      <c r="C54" s="29"/>
      <c r="D54" s="30" t="s">
        <v>40</v>
      </c>
      <c r="E54" s="31" t="str">
        <f>A48</f>
        <v>5</v>
      </c>
      <c r="F54" s="32"/>
      <c r="G54" s="25"/>
      <c r="H54" s="33">
        <f>SUM(H49:H53)</f>
        <v>133236</v>
      </c>
    </row>
    <row r="55" spans="1:17" s="37" customFormat="1">
      <c r="A55" s="28"/>
      <c r="B55" s="38"/>
      <c r="C55" s="28"/>
      <c r="D55" s="43"/>
      <c r="E55" s="34"/>
      <c r="F55" s="32"/>
      <c r="G55" s="35"/>
      <c r="H55" s="36"/>
      <c r="I55" s="9"/>
      <c r="J55" s="9"/>
      <c r="K55" s="9"/>
      <c r="L55" s="9"/>
      <c r="M55" s="9"/>
      <c r="N55" s="9"/>
    </row>
    <row r="56" spans="1:17" s="37" customFormat="1">
      <c r="A56" s="44"/>
      <c r="B56" s="45"/>
      <c r="C56" s="44"/>
      <c r="D56" s="46"/>
      <c r="E56" s="47"/>
      <c r="F56" s="48"/>
      <c r="G56" s="48"/>
      <c r="H56" s="49">
        <f>SUM(H13:H54)/2</f>
        <v>1070903.1953052001</v>
      </c>
      <c r="I56" s="9"/>
      <c r="J56" s="9"/>
      <c r="K56" s="9"/>
      <c r="L56" s="9"/>
      <c r="M56" s="9"/>
      <c r="N56" s="9"/>
    </row>
    <row r="57" spans="1:17">
      <c r="A57" s="45"/>
      <c r="B57" s="45"/>
      <c r="C57" s="45"/>
      <c r="D57" s="50"/>
      <c r="E57" s="51">
        <f>H79</f>
        <v>0.25972778572219157</v>
      </c>
      <c r="F57" s="52"/>
      <c r="G57" s="53"/>
      <c r="H57" s="49">
        <f>H56*(1+E57)</f>
        <v>1349046.5109446393</v>
      </c>
      <c r="I57" s="8"/>
      <c r="J57" s="8"/>
      <c r="K57" s="8"/>
      <c r="L57" s="8"/>
      <c r="M57" s="8"/>
      <c r="N57" s="8"/>
    </row>
    <row r="58" spans="1:17" s="152" customFormat="1">
      <c r="A58" s="145"/>
      <c r="B58" s="146"/>
      <c r="C58" s="145"/>
      <c r="D58" s="147"/>
      <c r="E58" s="148"/>
      <c r="F58" s="149"/>
      <c r="G58" s="150"/>
      <c r="H58" s="150"/>
      <c r="I58" s="151"/>
      <c r="J58" s="151"/>
      <c r="K58" s="151"/>
    </row>
    <row r="59" spans="1:17">
      <c r="A59" s="54"/>
      <c r="B59" s="153"/>
      <c r="C59" s="54"/>
      <c r="D59" s="55"/>
      <c r="E59" s="142"/>
      <c r="F59" s="154"/>
      <c r="G59" s="155"/>
      <c r="H59" s="56"/>
      <c r="O59" s="7"/>
      <c r="P59" s="7"/>
      <c r="Q59" s="7"/>
    </row>
    <row r="60" spans="1:17" ht="25.5">
      <c r="A60" s="57"/>
      <c r="B60" s="156"/>
      <c r="C60" s="157" t="s">
        <v>96</v>
      </c>
      <c r="D60" s="158" t="s">
        <v>97</v>
      </c>
      <c r="E60" s="158" t="s">
        <v>98</v>
      </c>
      <c r="F60" s="159"/>
      <c r="G60" s="160"/>
      <c r="H60" s="161"/>
      <c r="I60" s="162"/>
      <c r="O60" s="7"/>
      <c r="P60" s="7"/>
      <c r="Q60" s="7"/>
    </row>
    <row r="61" spans="1:17" ht="25.5">
      <c r="A61" s="57"/>
      <c r="B61" s="156"/>
      <c r="C61" s="163" t="s">
        <v>12</v>
      </c>
      <c r="D61" s="164" t="s">
        <v>136</v>
      </c>
      <c r="E61" s="165">
        <v>42309</v>
      </c>
      <c r="F61" s="340"/>
      <c r="G61" s="341"/>
      <c r="H61" s="341"/>
      <c r="O61" s="7"/>
      <c r="P61" s="7"/>
      <c r="Q61" s="7"/>
    </row>
    <row r="62" spans="1:17" ht="12.75" customHeight="1">
      <c r="A62" s="57"/>
      <c r="B62" s="156"/>
      <c r="C62" s="166" t="s">
        <v>22</v>
      </c>
      <c r="D62" s="167" t="s">
        <v>137</v>
      </c>
      <c r="E62" s="165">
        <v>42309</v>
      </c>
      <c r="F62" s="324" t="s">
        <v>100</v>
      </c>
      <c r="G62" s="324"/>
      <c r="H62" s="324"/>
      <c r="O62" s="7"/>
      <c r="P62" s="7"/>
      <c r="Q62" s="7"/>
    </row>
    <row r="63" spans="1:17">
      <c r="B63" s="168"/>
      <c r="C63" s="169" t="s">
        <v>26</v>
      </c>
      <c r="D63" s="164" t="s">
        <v>138</v>
      </c>
      <c r="E63" s="165">
        <v>42248</v>
      </c>
      <c r="F63" s="342" t="s">
        <v>139</v>
      </c>
      <c r="G63" s="326"/>
      <c r="H63" s="326"/>
      <c r="O63" s="7"/>
      <c r="P63" s="7"/>
      <c r="Q63" s="7"/>
    </row>
    <row r="64" spans="1:17">
      <c r="B64" s="168"/>
      <c r="C64" s="169" t="s">
        <v>53</v>
      </c>
      <c r="D64" s="164" t="s">
        <v>99</v>
      </c>
      <c r="E64" s="165">
        <v>42248</v>
      </c>
      <c r="F64" s="224"/>
      <c r="G64" s="172"/>
      <c r="H64" s="172"/>
      <c r="O64" s="7"/>
      <c r="P64" s="7"/>
      <c r="Q64" s="7"/>
    </row>
    <row r="65" spans="2:17">
      <c r="B65" s="58"/>
      <c r="C65" s="169" t="s">
        <v>140</v>
      </c>
      <c r="D65" s="164" t="s">
        <v>141</v>
      </c>
      <c r="E65" s="165">
        <v>42248</v>
      </c>
      <c r="F65" s="325"/>
      <c r="G65" s="326"/>
      <c r="H65" s="326"/>
      <c r="O65" s="7"/>
      <c r="P65" s="7"/>
      <c r="Q65" s="7"/>
    </row>
    <row r="66" spans="2:17">
      <c r="B66" s="58"/>
      <c r="C66" s="59"/>
      <c r="D66" s="140"/>
      <c r="E66" s="170"/>
      <c r="F66" s="171"/>
      <c r="G66" s="172"/>
      <c r="H66" s="172"/>
      <c r="O66" s="7"/>
      <c r="P66" s="7"/>
      <c r="Q66" s="7"/>
    </row>
    <row r="67" spans="2:17">
      <c r="B67" s="58"/>
      <c r="C67" s="8"/>
      <c r="D67" s="8"/>
      <c r="E67" s="8"/>
      <c r="F67" s="7"/>
      <c r="G67" s="8"/>
      <c r="H67" s="173"/>
      <c r="O67" s="7"/>
      <c r="P67" s="7"/>
      <c r="Q67" s="7"/>
    </row>
    <row r="68" spans="2:17" ht="15.75">
      <c r="B68" s="58"/>
      <c r="C68" s="8"/>
      <c r="D68" s="174" t="s">
        <v>142</v>
      </c>
      <c r="E68" s="174"/>
      <c r="F68" s="174"/>
      <c r="G68" s="174"/>
      <c r="H68" s="174"/>
      <c r="N68" s="8"/>
    </row>
    <row r="69" spans="2:17" ht="15">
      <c r="B69" s="58"/>
      <c r="C69" s="8"/>
      <c r="D69" s="175" t="s">
        <v>143</v>
      </c>
      <c r="E69" s="176"/>
      <c r="F69" s="176"/>
      <c r="G69" s="176"/>
      <c r="H69" s="177">
        <v>0.04</v>
      </c>
      <c r="N69" s="8"/>
    </row>
    <row r="70" spans="2:17" ht="15">
      <c r="B70" s="58"/>
      <c r="C70" s="8"/>
      <c r="D70" s="175" t="s">
        <v>144</v>
      </c>
      <c r="E70" s="176"/>
      <c r="F70" s="176"/>
      <c r="G70" s="176"/>
      <c r="H70" s="177">
        <v>5.0000000000000001E-3</v>
      </c>
      <c r="N70" s="8"/>
    </row>
    <row r="71" spans="2:17" ht="15">
      <c r="B71" s="58"/>
      <c r="C71" s="8"/>
      <c r="D71" s="175" t="s">
        <v>145</v>
      </c>
      <c r="E71" s="176"/>
      <c r="F71" s="176"/>
      <c r="G71" s="176"/>
      <c r="H71" s="177">
        <v>6.0000000000000001E-3</v>
      </c>
      <c r="N71" s="8"/>
    </row>
    <row r="72" spans="2:17" ht="15">
      <c r="B72" s="58"/>
      <c r="C72" s="8"/>
      <c r="D72" s="175" t="s">
        <v>146</v>
      </c>
      <c r="E72" s="176"/>
      <c r="F72" s="176"/>
      <c r="G72" s="176"/>
      <c r="H72" s="177">
        <v>1.0200000000000001E-2</v>
      </c>
      <c r="N72" s="8"/>
    </row>
    <row r="73" spans="2:17" ht="15">
      <c r="B73" s="58"/>
      <c r="C73" s="8"/>
      <c r="D73" s="175" t="s">
        <v>147</v>
      </c>
      <c r="E73" s="176"/>
      <c r="F73" s="176"/>
      <c r="G73" s="176"/>
      <c r="H73" s="177">
        <v>7.1999999999999995E-2</v>
      </c>
      <c r="N73" s="8"/>
    </row>
    <row r="74" spans="2:17" ht="15">
      <c r="B74" s="58"/>
      <c r="C74" s="8"/>
      <c r="D74" s="343" t="s">
        <v>148</v>
      </c>
      <c r="E74" s="344"/>
      <c r="F74" s="344"/>
      <c r="G74" s="344"/>
      <c r="H74" s="177">
        <v>3.6499999999999998E-2</v>
      </c>
      <c r="N74" s="8"/>
    </row>
    <row r="75" spans="2:17" ht="15">
      <c r="B75" s="58"/>
      <c r="C75" s="8"/>
      <c r="D75" s="343" t="s">
        <v>149</v>
      </c>
      <c r="E75" s="344"/>
      <c r="F75" s="344"/>
      <c r="G75" s="344"/>
      <c r="H75" s="177">
        <v>0.04</v>
      </c>
      <c r="N75" s="8"/>
    </row>
    <row r="76" spans="2:17" ht="15">
      <c r="B76" s="58"/>
      <c r="C76" s="8"/>
      <c r="D76" s="345" t="s">
        <v>150</v>
      </c>
      <c r="E76" s="345"/>
      <c r="F76" s="345"/>
      <c r="G76" s="345"/>
      <c r="H76" s="177">
        <v>0.02</v>
      </c>
      <c r="N76" s="8"/>
    </row>
    <row r="77" spans="2:17">
      <c r="B77" s="143"/>
      <c r="C77" s="178"/>
      <c r="D77" s="179"/>
      <c r="E77" s="179"/>
      <c r="F77" s="180"/>
      <c r="G77" s="179"/>
      <c r="H77" s="172"/>
      <c r="N77" s="8"/>
    </row>
    <row r="78" spans="2:17" ht="15.75">
      <c r="B78" s="143"/>
      <c r="C78" s="178"/>
      <c r="D78" s="327" t="s">
        <v>151</v>
      </c>
      <c r="E78" s="327"/>
      <c r="F78" s="327"/>
      <c r="G78" s="327"/>
      <c r="H78" s="181">
        <v>0.251</v>
      </c>
      <c r="N78" s="8"/>
    </row>
    <row r="79" spans="2:17" ht="15.75">
      <c r="B79" s="182"/>
      <c r="C79" s="144"/>
      <c r="D79" s="328" t="s">
        <v>152</v>
      </c>
      <c r="E79" s="328"/>
      <c r="F79" s="328"/>
      <c r="G79" s="328"/>
      <c r="H79" s="183">
        <f>((1+H69+H70+H71)*(1+H72)*(1+H73))/(1-H74-H75-H76)-1</f>
        <v>0.25972778572219157</v>
      </c>
      <c r="N79" s="8"/>
    </row>
    <row r="80" spans="2:17" ht="15.75">
      <c r="B80" s="182"/>
      <c r="C80" s="144"/>
      <c r="D80" s="329"/>
      <c r="E80" s="329"/>
      <c r="F80" s="184"/>
      <c r="G80" s="185"/>
      <c r="H80" s="186"/>
      <c r="N80" s="8"/>
    </row>
    <row r="81" spans="2:18" ht="15.75">
      <c r="B81" s="187"/>
      <c r="C81" s="188"/>
      <c r="D81" s="189"/>
      <c r="E81" s="141"/>
      <c r="F81" s="190"/>
      <c r="G81" s="185"/>
      <c r="H81" s="186"/>
      <c r="N81" s="8"/>
    </row>
    <row r="82" spans="2:18" ht="15.75">
      <c r="B82" s="330"/>
      <c r="C82" s="330"/>
      <c r="D82" s="330"/>
      <c r="E82" s="141"/>
      <c r="F82" s="190"/>
      <c r="G82" s="185"/>
      <c r="H82" s="186"/>
      <c r="N82" s="8"/>
    </row>
    <row r="83" spans="2:18" ht="15.75">
      <c r="B83" s="330"/>
      <c r="C83" s="330"/>
      <c r="D83" s="330"/>
      <c r="E83" s="130"/>
      <c r="F83" s="191"/>
      <c r="G83" s="185"/>
      <c r="H83" s="186"/>
      <c r="N83" s="8"/>
    </row>
    <row r="84" spans="2:18" ht="15.75">
      <c r="B84" s="330"/>
      <c r="C84" s="330"/>
      <c r="D84" s="330"/>
      <c r="E84" s="171"/>
      <c r="F84" s="192"/>
      <c r="G84" s="185"/>
      <c r="H84" s="186"/>
      <c r="N84" s="8"/>
    </row>
    <row r="85" spans="2:18" ht="13.5" thickBot="1">
      <c r="B85" s="187"/>
      <c r="C85" s="188"/>
      <c r="D85" s="189"/>
      <c r="E85" s="141"/>
      <c r="F85" s="190"/>
      <c r="G85" s="190"/>
      <c r="H85" s="173"/>
      <c r="O85" s="7"/>
      <c r="P85" s="7"/>
      <c r="Q85" s="7"/>
    </row>
    <row r="86" spans="2:18">
      <c r="B86" s="193"/>
      <c r="C86" s="331" t="s">
        <v>153</v>
      </c>
      <c r="D86" s="332"/>
      <c r="E86" s="333"/>
      <c r="F86" s="190"/>
      <c r="G86" s="190"/>
      <c r="H86" s="173"/>
      <c r="O86" s="7"/>
      <c r="P86" s="7"/>
      <c r="Q86" s="7"/>
    </row>
    <row r="87" spans="2:18">
      <c r="B87" s="193"/>
      <c r="C87" s="334"/>
      <c r="D87" s="335"/>
      <c r="E87" s="336"/>
      <c r="F87" s="191"/>
      <c r="G87" s="191"/>
      <c r="H87" s="173"/>
      <c r="O87" s="7"/>
      <c r="P87" s="7"/>
      <c r="Q87" s="7"/>
    </row>
    <row r="88" spans="2:18">
      <c r="B88" s="193"/>
      <c r="C88" s="334"/>
      <c r="D88" s="335"/>
      <c r="E88" s="336"/>
      <c r="F88" s="192"/>
      <c r="G88" s="192"/>
      <c r="H88" s="173"/>
      <c r="O88" s="7"/>
      <c r="P88" s="7"/>
      <c r="Q88" s="7"/>
    </row>
    <row r="89" spans="2:18">
      <c r="B89" s="193"/>
      <c r="C89" s="334"/>
      <c r="D89" s="335"/>
      <c r="E89" s="336"/>
      <c r="F89" s="194"/>
      <c r="G89" s="194"/>
      <c r="H89" s="173"/>
      <c r="O89" s="7"/>
      <c r="P89" s="7"/>
      <c r="Q89" s="7"/>
    </row>
    <row r="90" spans="2:18">
      <c r="B90" s="193"/>
      <c r="C90" s="334"/>
      <c r="D90" s="335"/>
      <c r="E90" s="336"/>
      <c r="F90" s="194"/>
      <c r="G90" s="194"/>
      <c r="H90" s="173"/>
      <c r="O90" s="7"/>
      <c r="P90" s="7"/>
      <c r="Q90" s="7"/>
    </row>
    <row r="91" spans="2:18">
      <c r="B91" s="193"/>
      <c r="C91" s="334"/>
      <c r="D91" s="335"/>
      <c r="E91" s="336"/>
      <c r="F91" s="194"/>
      <c r="G91" s="194"/>
      <c r="H91" s="173"/>
      <c r="O91" s="7"/>
      <c r="P91" s="7"/>
      <c r="Q91" s="7"/>
    </row>
    <row r="92" spans="2:18" ht="13.5" thickBot="1">
      <c r="B92" s="193"/>
      <c r="C92" s="337"/>
      <c r="D92" s="338"/>
      <c r="E92" s="339"/>
      <c r="F92" s="130"/>
      <c r="G92" s="130"/>
      <c r="H92" s="173"/>
      <c r="O92" s="7"/>
      <c r="P92" s="7"/>
      <c r="Q92" s="7"/>
    </row>
    <row r="93" spans="2:18" s="1" customFormat="1">
      <c r="B93" s="168"/>
      <c r="D93" s="61"/>
      <c r="F93" s="195"/>
      <c r="G93" s="5"/>
      <c r="H93" s="6"/>
      <c r="I93" s="62"/>
      <c r="J93" s="62"/>
      <c r="K93" s="62"/>
      <c r="L93" s="62"/>
      <c r="M93" s="62"/>
      <c r="N93" s="62"/>
      <c r="O93" s="62"/>
      <c r="P93" s="62"/>
      <c r="Q93" s="62"/>
      <c r="R93" s="60"/>
    </row>
    <row r="94" spans="2:18" s="1" customFormat="1">
      <c r="B94" s="2"/>
      <c r="D94" s="3"/>
      <c r="F94" s="4"/>
      <c r="G94" s="5"/>
      <c r="H94" s="6"/>
      <c r="I94" s="62"/>
      <c r="J94" s="62"/>
      <c r="K94" s="62"/>
      <c r="L94" s="62"/>
      <c r="M94" s="62"/>
      <c r="N94" s="62"/>
      <c r="O94" s="60"/>
    </row>
    <row r="95" spans="2:18" s="1" customFormat="1">
      <c r="B95" s="2"/>
      <c r="D95" s="3"/>
      <c r="F95" s="4"/>
      <c r="G95" s="5"/>
      <c r="H95" s="6"/>
      <c r="I95" s="62"/>
      <c r="J95" s="62"/>
      <c r="K95" s="62"/>
      <c r="L95" s="62"/>
      <c r="M95" s="62"/>
      <c r="N95" s="62"/>
      <c r="O95" s="60"/>
    </row>
    <row r="96" spans="2:18" s="1" customFormat="1">
      <c r="B96" s="2"/>
      <c r="D96" s="3"/>
      <c r="F96" s="4"/>
      <c r="G96" s="5"/>
      <c r="H96" s="6"/>
      <c r="I96" s="62"/>
      <c r="J96" s="62"/>
      <c r="K96" s="62"/>
      <c r="L96" s="62"/>
      <c r="M96" s="62"/>
      <c r="N96" s="62"/>
      <c r="O96" s="60"/>
    </row>
    <row r="97" spans="2:15" s="1" customFormat="1">
      <c r="B97" s="2"/>
      <c r="D97" s="3"/>
      <c r="F97" s="4"/>
      <c r="G97" s="5"/>
      <c r="H97" s="6"/>
      <c r="I97" s="62"/>
      <c r="J97" s="62"/>
      <c r="K97" s="62"/>
      <c r="L97" s="62"/>
      <c r="M97" s="62"/>
      <c r="N97" s="62"/>
      <c r="O97" s="60"/>
    </row>
    <row r="98" spans="2:15" s="1" customFormat="1">
      <c r="B98" s="2"/>
      <c r="D98" s="3"/>
      <c r="F98" s="4"/>
      <c r="G98" s="5"/>
      <c r="H98" s="6"/>
      <c r="I98" s="62"/>
      <c r="J98" s="62"/>
      <c r="K98" s="62"/>
      <c r="L98" s="62"/>
      <c r="M98" s="62"/>
      <c r="N98" s="62"/>
      <c r="O98" s="60"/>
    </row>
    <row r="99" spans="2:15" s="1" customFormat="1">
      <c r="B99" s="2"/>
      <c r="D99" s="3"/>
      <c r="F99" s="4"/>
      <c r="G99" s="5"/>
      <c r="H99" s="6"/>
      <c r="I99" s="62"/>
      <c r="J99" s="62"/>
      <c r="K99" s="62"/>
      <c r="L99" s="62"/>
      <c r="M99" s="62"/>
      <c r="N99" s="62"/>
      <c r="O99" s="60"/>
    </row>
    <row r="100" spans="2:15" s="1" customFormat="1">
      <c r="B100" s="2"/>
      <c r="D100" s="3"/>
      <c r="F100" s="4"/>
      <c r="G100" s="5"/>
      <c r="H100" s="6"/>
      <c r="I100" s="62"/>
      <c r="J100" s="62"/>
      <c r="K100" s="62"/>
      <c r="L100" s="62"/>
      <c r="M100" s="62"/>
      <c r="N100" s="62"/>
      <c r="O100" s="60"/>
    </row>
    <row r="101" spans="2:15" s="1" customFormat="1">
      <c r="B101" s="2"/>
      <c r="D101" s="3"/>
      <c r="F101" s="4"/>
      <c r="G101" s="5"/>
      <c r="H101" s="6"/>
      <c r="I101" s="62"/>
      <c r="J101" s="62"/>
      <c r="K101" s="62"/>
      <c r="L101" s="62"/>
      <c r="M101" s="62"/>
      <c r="N101" s="62"/>
      <c r="O101" s="60"/>
    </row>
    <row r="102" spans="2:15" s="1" customFormat="1">
      <c r="B102" s="2"/>
      <c r="D102" s="3"/>
      <c r="F102" s="4"/>
      <c r="G102" s="5"/>
      <c r="H102" s="6"/>
      <c r="I102" s="62"/>
      <c r="J102" s="62"/>
      <c r="K102" s="62"/>
      <c r="L102" s="62"/>
      <c r="M102" s="62"/>
      <c r="N102" s="62"/>
      <c r="O102" s="60"/>
    </row>
    <row r="103" spans="2:15" s="1" customFormat="1">
      <c r="B103" s="2"/>
      <c r="D103" s="3"/>
      <c r="F103" s="4"/>
      <c r="G103" s="5"/>
      <c r="H103" s="6"/>
      <c r="I103" s="62"/>
      <c r="J103" s="62"/>
      <c r="K103" s="62"/>
      <c r="L103" s="62"/>
      <c r="M103" s="62"/>
      <c r="N103" s="62"/>
      <c r="O103" s="60"/>
    </row>
    <row r="104" spans="2:15" s="1" customFormat="1">
      <c r="B104" s="2"/>
      <c r="D104" s="3"/>
      <c r="F104" s="4"/>
      <c r="G104" s="5"/>
      <c r="H104" s="6"/>
      <c r="I104" s="62"/>
      <c r="J104" s="62"/>
      <c r="K104" s="62"/>
      <c r="L104" s="62"/>
      <c r="M104" s="62"/>
      <c r="N104" s="62"/>
      <c r="O104" s="60"/>
    </row>
    <row r="105" spans="2:15" s="1" customFormat="1">
      <c r="B105" s="2"/>
      <c r="D105" s="3"/>
      <c r="F105" s="4"/>
      <c r="G105" s="5"/>
      <c r="H105" s="6"/>
      <c r="I105" s="62"/>
      <c r="J105" s="62"/>
      <c r="K105" s="62"/>
      <c r="L105" s="62"/>
      <c r="M105" s="62"/>
      <c r="N105" s="62"/>
      <c r="O105" s="60"/>
    </row>
    <row r="106" spans="2:15" s="1" customFormat="1">
      <c r="B106" s="2"/>
      <c r="D106" s="3"/>
      <c r="F106" s="4"/>
      <c r="G106" s="5"/>
      <c r="H106" s="6"/>
      <c r="I106" s="62"/>
      <c r="J106" s="62"/>
      <c r="K106" s="62"/>
      <c r="L106" s="62"/>
      <c r="M106" s="62"/>
      <c r="N106" s="62"/>
      <c r="O106" s="60"/>
    </row>
    <row r="107" spans="2:15" s="1" customFormat="1">
      <c r="B107" s="2"/>
      <c r="D107" s="3"/>
      <c r="F107" s="4"/>
      <c r="G107" s="5"/>
      <c r="H107" s="6"/>
      <c r="I107" s="62"/>
      <c r="J107" s="62"/>
      <c r="K107" s="62"/>
      <c r="L107" s="62"/>
      <c r="M107" s="62"/>
      <c r="N107" s="62"/>
      <c r="O107" s="60"/>
    </row>
    <row r="108" spans="2:15" s="1" customFormat="1">
      <c r="B108" s="2"/>
      <c r="D108" s="3"/>
      <c r="F108" s="4"/>
      <c r="G108" s="5"/>
      <c r="H108" s="6"/>
      <c r="I108" s="62"/>
      <c r="J108" s="62"/>
      <c r="K108" s="62"/>
      <c r="L108" s="62"/>
      <c r="M108" s="62"/>
      <c r="N108" s="62"/>
      <c r="O108" s="60"/>
    </row>
    <row r="109" spans="2:15" s="1" customFormat="1">
      <c r="B109" s="2"/>
      <c r="D109" s="3"/>
      <c r="F109" s="4"/>
      <c r="G109" s="5"/>
      <c r="H109" s="6"/>
      <c r="I109" s="62"/>
      <c r="J109" s="62"/>
      <c r="K109" s="62"/>
      <c r="L109" s="62"/>
      <c r="M109" s="62"/>
      <c r="N109" s="62"/>
      <c r="O109" s="60"/>
    </row>
    <row r="110" spans="2:15" s="1" customFormat="1">
      <c r="B110" s="2"/>
      <c r="D110" s="3"/>
      <c r="F110" s="4"/>
      <c r="G110" s="5"/>
      <c r="H110" s="6"/>
      <c r="I110" s="62"/>
      <c r="J110" s="62"/>
      <c r="K110" s="62"/>
      <c r="L110" s="62"/>
      <c r="M110" s="62"/>
      <c r="N110" s="62"/>
      <c r="O110" s="60"/>
    </row>
    <row r="111" spans="2:15" s="1" customFormat="1">
      <c r="B111" s="2"/>
      <c r="D111" s="3"/>
      <c r="F111" s="4"/>
      <c r="G111" s="5"/>
      <c r="H111" s="6"/>
      <c r="I111" s="62"/>
      <c r="J111" s="62"/>
      <c r="K111" s="62"/>
      <c r="L111" s="62"/>
      <c r="M111" s="62"/>
      <c r="N111" s="62"/>
      <c r="O111" s="60"/>
    </row>
    <row r="112" spans="2:15" s="1" customFormat="1">
      <c r="B112" s="2"/>
      <c r="D112" s="3"/>
      <c r="F112" s="4"/>
      <c r="G112" s="5"/>
      <c r="H112" s="6"/>
      <c r="I112" s="62"/>
      <c r="J112" s="62"/>
      <c r="K112" s="62"/>
      <c r="L112" s="62"/>
      <c r="M112" s="62"/>
      <c r="N112" s="62"/>
      <c r="O112" s="60"/>
    </row>
    <row r="113" spans="2:15" s="1" customFormat="1">
      <c r="B113" s="2"/>
      <c r="D113" s="3"/>
      <c r="F113" s="4"/>
      <c r="G113" s="5"/>
      <c r="H113" s="6"/>
      <c r="I113" s="62"/>
      <c r="J113" s="62"/>
      <c r="K113" s="62"/>
      <c r="L113" s="62"/>
      <c r="M113" s="62"/>
      <c r="N113" s="62"/>
      <c r="O113" s="60"/>
    </row>
    <row r="114" spans="2:15" s="1" customFormat="1">
      <c r="B114" s="2"/>
      <c r="D114" s="3"/>
      <c r="F114" s="4"/>
      <c r="G114" s="5"/>
      <c r="H114" s="6"/>
      <c r="I114" s="62"/>
      <c r="J114" s="62"/>
      <c r="K114" s="62"/>
      <c r="L114" s="62"/>
      <c r="M114" s="62"/>
      <c r="N114" s="62"/>
      <c r="O114" s="60"/>
    </row>
    <row r="115" spans="2:15" s="1" customFormat="1">
      <c r="B115" s="2"/>
      <c r="D115" s="3"/>
      <c r="F115" s="4"/>
      <c r="G115" s="5"/>
      <c r="H115" s="6"/>
      <c r="I115" s="62"/>
      <c r="J115" s="62"/>
      <c r="K115" s="62"/>
      <c r="L115" s="62"/>
      <c r="M115" s="62"/>
      <c r="N115" s="62"/>
      <c r="O115" s="60"/>
    </row>
    <row r="116" spans="2:15" s="1" customFormat="1">
      <c r="B116" s="2"/>
      <c r="D116" s="3"/>
      <c r="F116" s="4"/>
      <c r="G116" s="5"/>
      <c r="H116" s="6"/>
      <c r="I116" s="62"/>
      <c r="J116" s="62"/>
      <c r="K116" s="62"/>
      <c r="L116" s="62"/>
      <c r="M116" s="62"/>
      <c r="N116" s="62"/>
      <c r="O116" s="60"/>
    </row>
    <row r="117" spans="2:15" s="1" customFormat="1">
      <c r="B117" s="2"/>
      <c r="D117" s="3"/>
      <c r="F117" s="4"/>
      <c r="G117" s="5"/>
      <c r="H117" s="6"/>
      <c r="I117" s="62"/>
      <c r="J117" s="62"/>
      <c r="K117" s="62"/>
      <c r="L117" s="62"/>
      <c r="M117" s="62"/>
      <c r="N117" s="62"/>
      <c r="O117" s="60"/>
    </row>
    <row r="118" spans="2:15" s="1" customFormat="1">
      <c r="B118" s="2"/>
      <c r="D118" s="3"/>
      <c r="F118" s="4"/>
      <c r="G118" s="5"/>
      <c r="H118" s="6"/>
      <c r="I118" s="62"/>
      <c r="J118" s="62"/>
      <c r="K118" s="62"/>
      <c r="L118" s="62"/>
      <c r="M118" s="62"/>
      <c r="N118" s="62"/>
      <c r="O118" s="60"/>
    </row>
    <row r="119" spans="2:15" s="1" customFormat="1">
      <c r="B119" s="2"/>
      <c r="D119" s="3"/>
      <c r="F119" s="4"/>
      <c r="G119" s="5"/>
      <c r="H119" s="6"/>
      <c r="I119" s="62"/>
      <c r="J119" s="62"/>
      <c r="K119" s="62"/>
      <c r="L119" s="62"/>
      <c r="M119" s="62"/>
      <c r="N119" s="62"/>
      <c r="O119" s="60"/>
    </row>
    <row r="120" spans="2:15" s="1" customFormat="1">
      <c r="B120" s="2"/>
      <c r="D120" s="3"/>
      <c r="F120" s="4"/>
      <c r="G120" s="5"/>
      <c r="H120" s="6"/>
      <c r="I120" s="62"/>
      <c r="J120" s="62"/>
      <c r="K120" s="62"/>
      <c r="L120" s="62"/>
      <c r="M120" s="62"/>
      <c r="N120" s="62"/>
      <c r="O120" s="60"/>
    </row>
    <row r="121" spans="2:15" s="1" customFormat="1">
      <c r="B121" s="2"/>
      <c r="D121" s="3"/>
      <c r="F121" s="4"/>
      <c r="G121" s="5"/>
      <c r="H121" s="6"/>
      <c r="I121" s="62"/>
      <c r="J121" s="62"/>
      <c r="K121" s="62"/>
      <c r="L121" s="62"/>
      <c r="M121" s="62"/>
      <c r="N121" s="62"/>
      <c r="O121" s="60"/>
    </row>
    <row r="122" spans="2:15" s="1" customFormat="1">
      <c r="B122" s="2"/>
      <c r="D122" s="3"/>
      <c r="F122" s="4"/>
      <c r="G122" s="5"/>
      <c r="H122" s="6"/>
      <c r="I122" s="62"/>
      <c r="J122" s="62"/>
      <c r="K122" s="62"/>
      <c r="L122" s="62"/>
      <c r="M122" s="62"/>
      <c r="N122" s="62"/>
      <c r="O122" s="60"/>
    </row>
    <row r="123" spans="2:15" s="1" customFormat="1">
      <c r="B123" s="2"/>
      <c r="D123" s="3"/>
      <c r="F123" s="4"/>
      <c r="G123" s="5"/>
      <c r="H123" s="6"/>
      <c r="I123" s="62"/>
      <c r="J123" s="62"/>
      <c r="K123" s="62"/>
      <c r="L123" s="62"/>
      <c r="M123" s="62"/>
      <c r="N123" s="62"/>
      <c r="O123" s="60"/>
    </row>
    <row r="124" spans="2:15" s="1" customFormat="1">
      <c r="B124" s="2"/>
      <c r="D124" s="3"/>
      <c r="F124" s="4"/>
      <c r="G124" s="5"/>
      <c r="H124" s="6"/>
      <c r="I124" s="62"/>
      <c r="J124" s="62"/>
      <c r="K124" s="62"/>
      <c r="L124" s="62"/>
      <c r="M124" s="62"/>
      <c r="N124" s="62"/>
      <c r="O124" s="60"/>
    </row>
    <row r="125" spans="2:15" s="1" customFormat="1">
      <c r="B125" s="2"/>
      <c r="D125" s="3"/>
      <c r="F125" s="4"/>
      <c r="G125" s="5"/>
      <c r="H125" s="6"/>
      <c r="I125" s="62"/>
      <c r="J125" s="62"/>
      <c r="K125" s="62"/>
      <c r="L125" s="62"/>
      <c r="M125" s="62"/>
      <c r="N125" s="62"/>
      <c r="O125" s="60"/>
    </row>
    <row r="126" spans="2:15" s="1" customFormat="1">
      <c r="B126" s="2"/>
      <c r="D126" s="3"/>
      <c r="F126" s="4"/>
      <c r="G126" s="5"/>
      <c r="H126" s="6"/>
      <c r="I126" s="62"/>
      <c r="J126" s="62"/>
      <c r="K126" s="62"/>
      <c r="L126" s="62"/>
      <c r="M126" s="62"/>
      <c r="N126" s="62"/>
      <c r="O126" s="60"/>
    </row>
    <row r="127" spans="2:15" s="1" customFormat="1">
      <c r="B127" s="2"/>
      <c r="D127" s="3"/>
      <c r="F127" s="4"/>
      <c r="G127" s="5"/>
      <c r="H127" s="6"/>
      <c r="I127" s="62"/>
      <c r="J127" s="62"/>
      <c r="K127" s="62"/>
      <c r="L127" s="62"/>
      <c r="M127" s="62"/>
      <c r="N127" s="62"/>
      <c r="O127" s="60"/>
    </row>
    <row r="128" spans="2:15" s="1" customFormat="1">
      <c r="B128" s="2"/>
      <c r="D128" s="3"/>
      <c r="F128" s="4"/>
      <c r="G128" s="5"/>
      <c r="H128" s="6"/>
      <c r="I128" s="62"/>
      <c r="J128" s="62"/>
      <c r="K128" s="62"/>
      <c r="L128" s="62"/>
      <c r="M128" s="62"/>
      <c r="N128" s="62"/>
      <c r="O128" s="60"/>
    </row>
    <row r="129" spans="2:15" s="1" customFormat="1">
      <c r="B129" s="2"/>
      <c r="D129" s="3"/>
      <c r="F129" s="4"/>
      <c r="G129" s="5"/>
      <c r="H129" s="6"/>
      <c r="I129" s="62"/>
      <c r="J129" s="62"/>
      <c r="K129" s="62"/>
      <c r="L129" s="62"/>
      <c r="M129" s="62"/>
      <c r="N129" s="62"/>
      <c r="O129" s="60"/>
    </row>
    <row r="130" spans="2:15" s="1" customFormat="1">
      <c r="B130" s="2"/>
      <c r="D130" s="3"/>
      <c r="F130" s="4"/>
      <c r="G130" s="5"/>
      <c r="H130" s="6"/>
      <c r="I130" s="62"/>
      <c r="J130" s="62"/>
      <c r="K130" s="62"/>
      <c r="L130" s="62"/>
      <c r="M130" s="62"/>
      <c r="N130" s="62"/>
      <c r="O130" s="60"/>
    </row>
    <row r="131" spans="2:15" s="1" customFormat="1">
      <c r="B131" s="2"/>
      <c r="D131" s="3"/>
      <c r="F131" s="4"/>
      <c r="G131" s="5"/>
      <c r="H131" s="6"/>
      <c r="I131" s="62"/>
      <c r="J131" s="62"/>
      <c r="K131" s="62"/>
      <c r="L131" s="62"/>
      <c r="M131" s="62"/>
      <c r="N131" s="62"/>
      <c r="O131" s="60"/>
    </row>
    <row r="132" spans="2:15" s="1" customFormat="1">
      <c r="B132" s="2"/>
      <c r="D132" s="3"/>
      <c r="F132" s="4"/>
      <c r="G132" s="5"/>
      <c r="H132" s="6"/>
      <c r="I132" s="62"/>
      <c r="J132" s="62"/>
      <c r="K132" s="62"/>
      <c r="L132" s="62"/>
      <c r="M132" s="62"/>
      <c r="N132" s="62"/>
      <c r="O132" s="60"/>
    </row>
    <row r="133" spans="2:15" s="1" customFormat="1">
      <c r="B133" s="2"/>
      <c r="D133" s="3"/>
      <c r="F133" s="4"/>
      <c r="G133" s="5"/>
      <c r="H133" s="6"/>
      <c r="I133" s="62"/>
      <c r="J133" s="62"/>
      <c r="K133" s="62"/>
      <c r="L133" s="62"/>
      <c r="M133" s="62"/>
      <c r="N133" s="62"/>
      <c r="O133" s="60"/>
    </row>
    <row r="134" spans="2:15" s="1" customFormat="1">
      <c r="B134" s="2"/>
      <c r="D134" s="3"/>
      <c r="F134" s="4"/>
      <c r="G134" s="5"/>
      <c r="H134" s="6"/>
      <c r="I134" s="62"/>
      <c r="J134" s="62"/>
      <c r="K134" s="62"/>
      <c r="L134" s="62"/>
      <c r="M134" s="62"/>
      <c r="N134" s="62"/>
      <c r="O134" s="60"/>
    </row>
    <row r="135" spans="2:15" s="1" customFormat="1">
      <c r="B135" s="2"/>
      <c r="D135" s="3"/>
      <c r="F135" s="4"/>
      <c r="G135" s="5"/>
      <c r="H135" s="6"/>
      <c r="I135" s="62"/>
      <c r="J135" s="62"/>
      <c r="K135" s="62"/>
      <c r="L135" s="62"/>
      <c r="M135" s="62"/>
      <c r="N135" s="62"/>
      <c r="O135" s="60"/>
    </row>
    <row r="136" spans="2:15" s="1" customFormat="1">
      <c r="B136" s="2"/>
      <c r="D136" s="3"/>
      <c r="F136" s="4"/>
      <c r="G136" s="5"/>
      <c r="H136" s="6"/>
      <c r="I136" s="62"/>
      <c r="J136" s="62"/>
      <c r="K136" s="62"/>
      <c r="L136" s="62"/>
      <c r="M136" s="62"/>
      <c r="N136" s="62"/>
      <c r="O136" s="60"/>
    </row>
    <row r="137" spans="2:15" s="1" customFormat="1">
      <c r="B137" s="2"/>
      <c r="D137" s="3"/>
      <c r="F137" s="4"/>
      <c r="G137" s="5"/>
      <c r="H137" s="6"/>
      <c r="I137" s="62"/>
      <c r="J137" s="62"/>
      <c r="K137" s="62"/>
      <c r="L137" s="62"/>
      <c r="M137" s="62"/>
      <c r="N137" s="62"/>
      <c r="O137" s="60"/>
    </row>
    <row r="138" spans="2:15" s="1" customFormat="1">
      <c r="B138" s="2"/>
      <c r="D138" s="3"/>
      <c r="F138" s="4"/>
      <c r="G138" s="5"/>
      <c r="H138" s="6"/>
      <c r="I138" s="62"/>
      <c r="J138" s="62"/>
      <c r="K138" s="62"/>
      <c r="L138" s="62"/>
      <c r="M138" s="62"/>
      <c r="N138" s="62"/>
      <c r="O138" s="60"/>
    </row>
    <row r="139" spans="2:15" s="1" customFormat="1">
      <c r="B139" s="2"/>
      <c r="D139" s="3"/>
      <c r="F139" s="4"/>
      <c r="G139" s="5"/>
      <c r="H139" s="6"/>
      <c r="I139" s="62"/>
      <c r="J139" s="62"/>
      <c r="K139" s="62"/>
      <c r="L139" s="62"/>
      <c r="M139" s="62"/>
      <c r="N139" s="62"/>
      <c r="O139" s="60"/>
    </row>
    <row r="140" spans="2:15" s="1" customFormat="1">
      <c r="B140" s="2"/>
      <c r="D140" s="3"/>
      <c r="F140" s="4"/>
      <c r="G140" s="5"/>
      <c r="H140" s="6"/>
      <c r="I140" s="62"/>
      <c r="J140" s="62"/>
      <c r="K140" s="62"/>
      <c r="L140" s="62"/>
      <c r="M140" s="62"/>
      <c r="N140" s="62"/>
      <c r="O140" s="60"/>
    </row>
    <row r="141" spans="2:15" s="1" customFormat="1">
      <c r="B141" s="2"/>
      <c r="D141" s="3"/>
      <c r="F141" s="4"/>
      <c r="G141" s="5"/>
      <c r="H141" s="6"/>
      <c r="I141" s="62"/>
      <c r="J141" s="62"/>
      <c r="K141" s="62"/>
      <c r="L141" s="62"/>
      <c r="M141" s="62"/>
      <c r="N141" s="62"/>
      <c r="O141" s="60"/>
    </row>
    <row r="142" spans="2:15" s="1" customFormat="1">
      <c r="B142" s="2"/>
      <c r="D142" s="3"/>
      <c r="F142" s="4"/>
      <c r="G142" s="5"/>
      <c r="H142" s="6"/>
      <c r="I142" s="62"/>
      <c r="J142" s="62"/>
      <c r="K142" s="62"/>
      <c r="L142" s="62"/>
      <c r="M142" s="62"/>
      <c r="N142" s="62"/>
      <c r="O142" s="60"/>
    </row>
    <row r="143" spans="2:15" s="1" customFormat="1">
      <c r="B143" s="2"/>
      <c r="D143" s="3"/>
      <c r="F143" s="4"/>
      <c r="G143" s="5"/>
      <c r="H143" s="6"/>
      <c r="I143" s="62"/>
      <c r="J143" s="62"/>
      <c r="K143" s="62"/>
      <c r="L143" s="62"/>
      <c r="M143" s="62"/>
      <c r="N143" s="62"/>
      <c r="O143" s="60"/>
    </row>
    <row r="144" spans="2:15" s="1" customFormat="1">
      <c r="B144" s="2"/>
      <c r="D144" s="3"/>
      <c r="F144" s="4"/>
      <c r="G144" s="5"/>
      <c r="H144" s="6"/>
      <c r="I144" s="62"/>
      <c r="J144" s="62"/>
      <c r="K144" s="62"/>
      <c r="L144" s="62"/>
      <c r="M144" s="62"/>
      <c r="N144" s="62"/>
      <c r="O144" s="60"/>
    </row>
    <row r="145" spans="2:15" s="1" customFormat="1">
      <c r="B145" s="2"/>
      <c r="D145" s="3"/>
      <c r="F145" s="4"/>
      <c r="G145" s="5"/>
      <c r="H145" s="6"/>
      <c r="I145" s="62"/>
      <c r="J145" s="62"/>
      <c r="K145" s="62"/>
      <c r="L145" s="62"/>
      <c r="M145" s="62"/>
      <c r="N145" s="62"/>
      <c r="O145" s="60"/>
    </row>
    <row r="146" spans="2:15" s="1" customFormat="1">
      <c r="B146" s="2"/>
      <c r="D146" s="3"/>
      <c r="F146" s="4"/>
      <c r="G146" s="5"/>
      <c r="H146" s="6"/>
      <c r="I146" s="62"/>
      <c r="J146" s="62"/>
      <c r="K146" s="62"/>
      <c r="L146" s="62"/>
      <c r="M146" s="62"/>
      <c r="N146" s="62"/>
      <c r="O146" s="60"/>
    </row>
    <row r="147" spans="2:15" s="1" customFormat="1">
      <c r="B147" s="2"/>
      <c r="D147" s="3"/>
      <c r="F147" s="4"/>
      <c r="G147" s="5"/>
      <c r="H147" s="6"/>
      <c r="I147" s="62"/>
      <c r="J147" s="62"/>
      <c r="K147" s="62"/>
      <c r="L147" s="62"/>
      <c r="M147" s="62"/>
      <c r="N147" s="62"/>
      <c r="O147" s="60"/>
    </row>
    <row r="148" spans="2:15" s="1" customFormat="1">
      <c r="B148" s="2"/>
      <c r="D148" s="3"/>
      <c r="F148" s="4"/>
      <c r="G148" s="5"/>
      <c r="H148" s="6"/>
      <c r="I148" s="62"/>
      <c r="J148" s="62"/>
      <c r="K148" s="62"/>
      <c r="L148" s="62"/>
      <c r="M148" s="62"/>
      <c r="N148" s="62"/>
      <c r="O148" s="60"/>
    </row>
    <row r="149" spans="2:15" s="1" customFormat="1">
      <c r="B149" s="2"/>
      <c r="D149" s="3"/>
      <c r="F149" s="4"/>
      <c r="G149" s="5"/>
      <c r="H149" s="6"/>
      <c r="I149" s="62"/>
      <c r="J149" s="62"/>
      <c r="K149" s="62"/>
      <c r="L149" s="62"/>
      <c r="M149" s="62"/>
      <c r="N149" s="62"/>
      <c r="O149" s="60"/>
    </row>
    <row r="150" spans="2:15" s="1" customFormat="1">
      <c r="B150" s="2"/>
      <c r="D150" s="3"/>
      <c r="F150" s="4"/>
      <c r="G150" s="5"/>
      <c r="H150" s="6"/>
      <c r="I150" s="62"/>
      <c r="J150" s="62"/>
      <c r="K150" s="62"/>
      <c r="L150" s="62"/>
      <c r="M150" s="62"/>
      <c r="N150" s="62"/>
      <c r="O150" s="60"/>
    </row>
    <row r="151" spans="2:15" s="1" customFormat="1">
      <c r="B151" s="2"/>
      <c r="D151" s="3"/>
      <c r="F151" s="4"/>
      <c r="G151" s="5"/>
      <c r="H151" s="6"/>
      <c r="I151" s="62"/>
      <c r="J151" s="62"/>
      <c r="K151" s="62"/>
      <c r="L151" s="62"/>
      <c r="M151" s="62"/>
      <c r="N151" s="62"/>
      <c r="O151" s="60"/>
    </row>
    <row r="152" spans="2:15" s="1" customFormat="1">
      <c r="B152" s="2"/>
      <c r="D152" s="3"/>
      <c r="F152" s="4"/>
      <c r="G152" s="5"/>
      <c r="H152" s="6"/>
      <c r="I152" s="62"/>
      <c r="J152" s="62"/>
      <c r="K152" s="62"/>
      <c r="L152" s="62"/>
      <c r="M152" s="62"/>
      <c r="N152" s="62"/>
      <c r="O152" s="60"/>
    </row>
    <row r="153" spans="2:15" s="1" customFormat="1">
      <c r="B153" s="2"/>
      <c r="D153" s="3"/>
      <c r="F153" s="4"/>
      <c r="G153" s="5"/>
      <c r="H153" s="6"/>
      <c r="I153" s="62"/>
      <c r="J153" s="62"/>
      <c r="K153" s="62"/>
      <c r="L153" s="62"/>
      <c r="M153" s="62"/>
      <c r="N153" s="62"/>
      <c r="O153" s="60"/>
    </row>
    <row r="154" spans="2:15" s="1" customFormat="1">
      <c r="B154" s="2"/>
      <c r="D154" s="3"/>
      <c r="F154" s="4"/>
      <c r="G154" s="5"/>
      <c r="H154" s="6"/>
      <c r="I154" s="62"/>
      <c r="J154" s="62"/>
      <c r="K154" s="62"/>
      <c r="L154" s="62"/>
      <c r="M154" s="62"/>
      <c r="N154" s="62"/>
      <c r="O154" s="60"/>
    </row>
    <row r="155" spans="2:15" s="1" customFormat="1">
      <c r="B155" s="2"/>
      <c r="D155" s="3"/>
      <c r="F155" s="4"/>
      <c r="G155" s="5"/>
      <c r="H155" s="6"/>
      <c r="I155" s="62"/>
      <c r="J155" s="62"/>
      <c r="K155" s="62"/>
      <c r="L155" s="62"/>
      <c r="M155" s="62"/>
      <c r="N155" s="62"/>
      <c r="O155" s="60"/>
    </row>
    <row r="156" spans="2:15" s="1" customFormat="1">
      <c r="B156" s="2"/>
      <c r="D156" s="3"/>
      <c r="F156" s="4"/>
      <c r="G156" s="5"/>
      <c r="H156" s="6"/>
      <c r="I156" s="62"/>
      <c r="J156" s="62"/>
      <c r="K156" s="62"/>
      <c r="L156" s="62"/>
      <c r="M156" s="62"/>
      <c r="N156" s="62"/>
      <c r="O156" s="60"/>
    </row>
    <row r="157" spans="2:15" s="1" customFormat="1">
      <c r="B157" s="2"/>
      <c r="D157" s="3"/>
      <c r="F157" s="4"/>
      <c r="G157" s="5"/>
      <c r="H157" s="6"/>
      <c r="I157" s="62"/>
      <c r="J157" s="62"/>
      <c r="K157" s="62"/>
      <c r="L157" s="62"/>
      <c r="M157" s="62"/>
      <c r="N157" s="62"/>
      <c r="O157" s="60"/>
    </row>
    <row r="158" spans="2:15" s="1" customFormat="1">
      <c r="B158" s="2"/>
      <c r="D158" s="3"/>
      <c r="F158" s="4"/>
      <c r="G158" s="5"/>
      <c r="H158" s="6"/>
      <c r="I158" s="62"/>
      <c r="J158" s="62"/>
      <c r="K158" s="62"/>
      <c r="L158" s="62"/>
      <c r="M158" s="62"/>
      <c r="N158" s="62"/>
      <c r="O158" s="60"/>
    </row>
    <row r="159" spans="2:15" s="1" customFormat="1">
      <c r="B159" s="2"/>
      <c r="D159" s="3"/>
      <c r="F159" s="4"/>
      <c r="G159" s="5"/>
      <c r="H159" s="6"/>
      <c r="I159" s="62"/>
      <c r="J159" s="62"/>
      <c r="K159" s="62"/>
      <c r="L159" s="62"/>
      <c r="M159" s="62"/>
      <c r="N159" s="62"/>
      <c r="O159" s="60"/>
    </row>
    <row r="160" spans="2:15" s="1" customFormat="1">
      <c r="B160" s="2"/>
      <c r="D160" s="3"/>
      <c r="F160" s="4"/>
      <c r="G160" s="5"/>
      <c r="H160" s="6"/>
      <c r="I160" s="62"/>
      <c r="J160" s="62"/>
      <c r="K160" s="62"/>
      <c r="L160" s="62"/>
      <c r="M160" s="62"/>
      <c r="N160" s="62"/>
      <c r="O160" s="60"/>
    </row>
    <row r="161" spans="2:15" s="1" customFormat="1">
      <c r="B161" s="2"/>
      <c r="D161" s="3"/>
      <c r="F161" s="4"/>
      <c r="G161" s="5"/>
      <c r="H161" s="6"/>
      <c r="I161" s="62"/>
      <c r="J161" s="62"/>
      <c r="K161" s="62"/>
      <c r="L161" s="62"/>
      <c r="M161" s="62"/>
      <c r="N161" s="62"/>
      <c r="O161" s="60"/>
    </row>
    <row r="162" spans="2:15" s="1" customFormat="1">
      <c r="B162" s="2"/>
      <c r="D162" s="3"/>
      <c r="F162" s="4"/>
      <c r="G162" s="5"/>
      <c r="H162" s="6"/>
      <c r="I162" s="62"/>
      <c r="J162" s="62"/>
      <c r="K162" s="62"/>
      <c r="L162" s="62"/>
      <c r="M162" s="62"/>
      <c r="N162" s="62"/>
      <c r="O162" s="60"/>
    </row>
    <row r="163" spans="2:15" s="1" customFormat="1">
      <c r="B163" s="2"/>
      <c r="D163" s="3"/>
      <c r="F163" s="4"/>
      <c r="G163" s="5"/>
      <c r="H163" s="6"/>
      <c r="I163" s="62"/>
      <c r="J163" s="62"/>
      <c r="K163" s="62"/>
      <c r="L163" s="62"/>
      <c r="M163" s="62"/>
      <c r="N163" s="62"/>
      <c r="O163" s="60"/>
    </row>
    <row r="164" spans="2:15" s="1" customFormat="1">
      <c r="B164" s="2"/>
      <c r="D164" s="3"/>
      <c r="F164" s="4"/>
      <c r="G164" s="5"/>
      <c r="H164" s="6"/>
      <c r="I164" s="62"/>
      <c r="J164" s="62"/>
      <c r="K164" s="62"/>
      <c r="L164" s="62"/>
      <c r="M164" s="62"/>
      <c r="N164" s="62"/>
      <c r="O164" s="60"/>
    </row>
    <row r="165" spans="2:15" s="1" customFormat="1">
      <c r="B165" s="2"/>
      <c r="D165" s="3"/>
      <c r="F165" s="4"/>
      <c r="G165" s="5"/>
      <c r="H165" s="6"/>
      <c r="I165" s="62"/>
      <c r="J165" s="62"/>
      <c r="K165" s="62"/>
      <c r="L165" s="62"/>
      <c r="M165" s="62"/>
      <c r="N165" s="62"/>
      <c r="O165" s="60"/>
    </row>
    <row r="166" spans="2:15" s="1" customFormat="1">
      <c r="B166" s="2"/>
      <c r="D166" s="3"/>
      <c r="F166" s="4"/>
      <c r="G166" s="5"/>
      <c r="H166" s="6"/>
      <c r="I166" s="62"/>
      <c r="J166" s="62"/>
      <c r="K166" s="62"/>
      <c r="L166" s="62"/>
      <c r="M166" s="62"/>
      <c r="N166" s="62"/>
      <c r="O166" s="60"/>
    </row>
    <row r="167" spans="2:15" s="1" customFormat="1">
      <c r="B167" s="2"/>
      <c r="D167" s="3"/>
      <c r="F167" s="4"/>
      <c r="G167" s="5"/>
      <c r="H167" s="6"/>
      <c r="I167" s="62"/>
      <c r="J167" s="62"/>
      <c r="K167" s="62"/>
      <c r="L167" s="62"/>
      <c r="M167" s="62"/>
      <c r="N167" s="62"/>
      <c r="O167" s="60"/>
    </row>
    <row r="168" spans="2:15" s="1" customFormat="1">
      <c r="B168" s="2"/>
      <c r="D168" s="3"/>
      <c r="F168" s="4"/>
      <c r="G168" s="5"/>
      <c r="H168" s="6"/>
      <c r="I168" s="62"/>
      <c r="J168" s="62"/>
      <c r="K168" s="62"/>
      <c r="L168" s="62"/>
      <c r="M168" s="62"/>
      <c r="N168" s="62"/>
      <c r="O168" s="60"/>
    </row>
    <row r="169" spans="2:15" s="1" customFormat="1">
      <c r="B169" s="2"/>
      <c r="D169" s="3"/>
      <c r="F169" s="4"/>
      <c r="G169" s="5"/>
      <c r="H169" s="6"/>
      <c r="I169" s="62"/>
      <c r="J169" s="62"/>
      <c r="K169" s="62"/>
      <c r="L169" s="62"/>
      <c r="M169" s="62"/>
      <c r="N169" s="62"/>
      <c r="O169" s="60"/>
    </row>
    <row r="170" spans="2:15" s="1" customFormat="1">
      <c r="B170" s="2"/>
      <c r="D170" s="3"/>
      <c r="F170" s="4"/>
      <c r="G170" s="5"/>
      <c r="H170" s="6"/>
      <c r="I170" s="62"/>
      <c r="J170" s="62"/>
      <c r="K170" s="62"/>
      <c r="L170" s="62"/>
      <c r="M170" s="62"/>
      <c r="N170" s="62"/>
      <c r="O170" s="60"/>
    </row>
    <row r="171" spans="2:15" s="1" customFormat="1">
      <c r="B171" s="2"/>
      <c r="D171" s="3"/>
      <c r="F171" s="4"/>
      <c r="G171" s="5"/>
      <c r="H171" s="6"/>
      <c r="I171" s="62"/>
      <c r="J171" s="62"/>
      <c r="K171" s="62"/>
      <c r="L171" s="62"/>
      <c r="M171" s="62"/>
      <c r="N171" s="62"/>
      <c r="O171" s="60"/>
    </row>
    <row r="172" spans="2:15" s="1" customFormat="1">
      <c r="B172" s="2"/>
      <c r="D172" s="3"/>
      <c r="F172" s="4"/>
      <c r="G172" s="5"/>
      <c r="H172" s="6"/>
      <c r="I172" s="62"/>
      <c r="J172" s="62"/>
      <c r="K172" s="62"/>
      <c r="L172" s="62"/>
      <c r="M172" s="62"/>
      <c r="N172" s="62"/>
      <c r="O172" s="60"/>
    </row>
    <row r="173" spans="2:15" s="1" customFormat="1">
      <c r="B173" s="2"/>
      <c r="D173" s="3"/>
      <c r="F173" s="4"/>
      <c r="G173" s="5"/>
      <c r="H173" s="6"/>
      <c r="I173" s="62"/>
      <c r="J173" s="62"/>
      <c r="K173" s="62"/>
      <c r="L173" s="62"/>
      <c r="M173" s="62"/>
      <c r="N173" s="62"/>
      <c r="O173" s="60"/>
    </row>
    <row r="174" spans="2:15" s="1" customFormat="1">
      <c r="B174" s="2"/>
      <c r="D174" s="3"/>
      <c r="F174" s="4"/>
      <c r="G174" s="5"/>
      <c r="H174" s="6"/>
      <c r="I174" s="62"/>
      <c r="J174" s="62"/>
      <c r="K174" s="62"/>
      <c r="L174" s="62"/>
      <c r="M174" s="62"/>
      <c r="N174" s="62"/>
      <c r="O174" s="60"/>
    </row>
    <row r="175" spans="2:15" s="1" customFormat="1">
      <c r="B175" s="2"/>
      <c r="D175" s="3"/>
      <c r="F175" s="4"/>
      <c r="G175" s="5"/>
      <c r="H175" s="6"/>
      <c r="I175" s="62"/>
      <c r="J175" s="62"/>
      <c r="K175" s="62"/>
      <c r="L175" s="62"/>
      <c r="M175" s="62"/>
      <c r="N175" s="62"/>
      <c r="O175" s="60"/>
    </row>
    <row r="176" spans="2:15" s="1" customFormat="1">
      <c r="B176" s="2"/>
      <c r="D176" s="3"/>
      <c r="F176" s="4"/>
      <c r="G176" s="5"/>
      <c r="H176" s="6"/>
      <c r="I176" s="62"/>
      <c r="J176" s="62"/>
      <c r="K176" s="62"/>
      <c r="L176" s="62"/>
      <c r="M176" s="62"/>
      <c r="N176" s="62"/>
      <c r="O176" s="60"/>
    </row>
    <row r="177" spans="2:15" s="1" customFormat="1">
      <c r="B177" s="2"/>
      <c r="D177" s="3"/>
      <c r="F177" s="4"/>
      <c r="G177" s="5"/>
      <c r="H177" s="6"/>
      <c r="I177" s="62"/>
      <c r="J177" s="62"/>
      <c r="K177" s="62"/>
      <c r="L177" s="62"/>
      <c r="M177" s="62"/>
      <c r="N177" s="62"/>
      <c r="O177" s="60"/>
    </row>
    <row r="178" spans="2:15" s="1" customFormat="1">
      <c r="B178" s="2"/>
      <c r="D178" s="3"/>
      <c r="F178" s="4"/>
      <c r="G178" s="5"/>
      <c r="H178" s="6"/>
      <c r="I178" s="62"/>
      <c r="J178" s="62"/>
      <c r="K178" s="62"/>
      <c r="L178" s="62"/>
      <c r="M178" s="62"/>
      <c r="N178" s="62"/>
      <c r="O178" s="60"/>
    </row>
    <row r="179" spans="2:15" s="1" customFormat="1">
      <c r="B179" s="2"/>
      <c r="D179" s="3"/>
      <c r="F179" s="4"/>
      <c r="G179" s="5"/>
      <c r="H179" s="6"/>
      <c r="I179" s="62"/>
      <c r="J179" s="62"/>
      <c r="K179" s="62"/>
      <c r="L179" s="62"/>
      <c r="M179" s="62"/>
      <c r="N179" s="62"/>
      <c r="O179" s="60"/>
    </row>
    <row r="180" spans="2:15" s="1" customFormat="1">
      <c r="B180" s="2"/>
      <c r="D180" s="3"/>
      <c r="F180" s="4"/>
      <c r="G180" s="5"/>
      <c r="H180" s="6"/>
      <c r="I180" s="62"/>
      <c r="J180" s="62"/>
      <c r="K180" s="62"/>
      <c r="L180" s="62"/>
      <c r="M180" s="62"/>
      <c r="N180" s="62"/>
      <c r="O180" s="60"/>
    </row>
    <row r="181" spans="2:15" s="1" customFormat="1">
      <c r="B181" s="2"/>
      <c r="D181" s="3"/>
      <c r="F181" s="4"/>
      <c r="G181" s="5"/>
      <c r="H181" s="6"/>
      <c r="I181" s="62"/>
      <c r="J181" s="62"/>
      <c r="K181" s="62"/>
      <c r="L181" s="62"/>
      <c r="M181" s="62"/>
      <c r="N181" s="62"/>
      <c r="O181" s="60"/>
    </row>
  </sheetData>
  <sheetProtection selectLockedCells="1" selectUnlockedCells="1"/>
  <mergeCells count="13">
    <mergeCell ref="D80:E80"/>
    <mergeCell ref="B82:D84"/>
    <mergeCell ref="C86:E92"/>
    <mergeCell ref="F61:H61"/>
    <mergeCell ref="F63:H63"/>
    <mergeCell ref="D74:G74"/>
    <mergeCell ref="D75:G75"/>
    <mergeCell ref="D76:G76"/>
    <mergeCell ref="A9:H9"/>
    <mergeCell ref="F62:H62"/>
    <mergeCell ref="F65:H65"/>
    <mergeCell ref="D78:G78"/>
    <mergeCell ref="D79:G79"/>
  </mergeCells>
  <conditionalFormatting sqref="G80:H84">
    <cfRule type="expression" dxfId="48" priority="7" stopIfTrue="1">
      <formula>$D$6&lt;&gt;0</formula>
    </cfRule>
  </conditionalFormatting>
  <conditionalFormatting sqref="F80">
    <cfRule type="expression" dxfId="47" priority="6" stopIfTrue="1">
      <formula>$D$6&lt;&gt;0</formula>
    </cfRule>
  </conditionalFormatting>
  <conditionalFormatting sqref="D79:H79">
    <cfRule type="expression" dxfId="46" priority="3" stopIfTrue="1">
      <formula>$D$6&lt;&gt;0</formula>
    </cfRule>
  </conditionalFormatting>
  <conditionalFormatting sqref="D76:G76">
    <cfRule type="expression" dxfId="45" priority="4" stopIfTrue="1">
      <formula>$D$6&lt;&gt;0</formula>
    </cfRule>
  </conditionalFormatting>
  <conditionalFormatting sqref="D78:H78">
    <cfRule type="expression" dxfId="44" priority="5" stopIfTrue="1">
      <formula>$D$6&lt;&gt;0</formula>
    </cfRule>
  </conditionalFormatting>
  <conditionalFormatting sqref="H69:H73">
    <cfRule type="cellIs" dxfId="43" priority="1" stopIfTrue="1" operator="between">
      <formula>$D69</formula>
      <formula>$F69</formula>
    </cfRule>
  </conditionalFormatting>
  <conditionalFormatting sqref="H76">
    <cfRule type="expression" dxfId="42" priority="2" stopIfTrue="1">
      <formula>$D$6&lt;&gt;0</formula>
    </cfRule>
  </conditionalFormatting>
  <printOptions horizontalCentered="1"/>
  <pageMargins left="0.59027777777777779" right="0.19652777777777777" top="0.78749999999999998" bottom="0.78749999999999998" header="0.51180555555555551" footer="0.51180555555555551"/>
  <pageSetup paperSize="9" scale="70" firstPageNumber="0" orientation="portrait" horizontalDpi="300" verticalDpi="300" r:id="rId1"/>
  <headerFooter alignWithMargins="0">
    <oddFooter>&amp;L&amp;A&amp;RPágina &amp;P de &amp;N</oddFooter>
  </headerFooter>
  <ignoredErrors>
    <ignoredError sqref="A8:D12 A1:D3 E8:H12 E1:H5 B5:D5 B4:D4 E41:H42 F36:H36 E18 E13 H13 E14 H14 B16:D17 C15 E15 H15 E33 E32 H32 E16 H16 E17 H17 E23:H24 E19 H19 E20:F20 H20 E21:F21 H21 E27:H29 E25 H25 E26 H26 E35 E34 H34 H35 A37:D37 A36 E37 H37 E38 H38 E39 H39 E45 E43 H43 A34:D35 A33 C33 H33 A31:D32 A30 C30 E31 E30 H30 H31 A40:D42 A46:D48 E22:G22 E40:G40 E46:H48 B20:D20 B19:C19 A22:D23 B21:C21 A27:D29 A24:C24 A25:C25 A26:C26 A39:D39 A38:C38 B44:D45 B43:D43 B18:C18 H18 E44 H44 H45 A14 A13:C13 C14:D14" numberStoredAsText="1"/>
  </ignoredErrors>
  <drawing r:id="rId2"/>
</worksheet>
</file>

<file path=xl/worksheets/sheet2.xml><?xml version="1.0" encoding="utf-8"?>
<worksheet xmlns="http://schemas.openxmlformats.org/spreadsheetml/2006/main" xmlns:r="http://schemas.openxmlformats.org/officeDocument/2006/relationships">
  <dimension ref="A1:IS102"/>
  <sheetViews>
    <sheetView view="pageBreakPreview" zoomScaleSheetLayoutView="100" workbookViewId="0">
      <selection activeCell="B34" sqref="B34"/>
    </sheetView>
  </sheetViews>
  <sheetFormatPr defaultRowHeight="14.25"/>
  <cols>
    <col min="1" max="1" width="6.28515625" style="63" customWidth="1"/>
    <col min="2" max="2" width="39.140625" style="64" customWidth="1"/>
    <col min="3" max="3" width="15.28515625" style="65" customWidth="1"/>
    <col min="4" max="4" width="10.7109375" style="66" customWidth="1"/>
    <col min="5" max="5" width="9.28515625" style="66" customWidth="1"/>
    <col min="6" max="6" width="9" style="67" customWidth="1"/>
    <col min="7" max="7" width="10.140625" style="64" customWidth="1"/>
    <col min="8" max="8" width="9.28515625" style="68" customWidth="1"/>
    <col min="9" max="9" width="10.140625" style="64" customWidth="1"/>
    <col min="10" max="10" width="9.140625" style="68"/>
    <col min="11" max="14" width="0" style="68" hidden="1" customWidth="1"/>
    <col min="15" max="15" width="10.140625" style="64" customWidth="1"/>
    <col min="16" max="16" width="9.140625" style="68"/>
    <col min="17" max="17" width="10.140625" style="64" customWidth="1"/>
    <col min="18" max="18" width="9.140625" style="68"/>
    <col min="19" max="19" width="10.140625" style="64" customWidth="1"/>
    <col min="20" max="20" width="9.140625" style="68"/>
    <col min="21" max="21" width="9.28515625" style="66" customWidth="1"/>
    <col min="22" max="22" width="9" style="67" customWidth="1"/>
    <col min="23" max="23" width="10.140625" style="64" customWidth="1"/>
    <col min="24" max="24" width="9.140625" style="68"/>
    <col min="25" max="25" width="10.140625" style="64" customWidth="1"/>
    <col min="26" max="26" width="9.140625" style="68"/>
    <col min="27" max="30" width="9" style="68" customWidth="1"/>
    <col min="31" max="31" width="10.140625" style="64" customWidth="1"/>
    <col min="32" max="253" width="9.140625" style="68"/>
  </cols>
  <sheetData>
    <row r="1" spans="1:32" ht="70.5" customHeight="1">
      <c r="A1" s="69" t="str">
        <f>'Planilha orçamentária'!A3</f>
        <v>Proprietário: PREFEITURA MUNICIPAL DE CORDEIRÓPOLIS</v>
      </c>
      <c r="B1" s="70"/>
      <c r="C1" s="66"/>
      <c r="K1" s="71"/>
      <c r="L1" s="71"/>
      <c r="M1" s="71"/>
      <c r="N1" s="71"/>
      <c r="AA1" s="71"/>
      <c r="AB1" s="71"/>
      <c r="AC1" s="71"/>
      <c r="AD1" s="71"/>
    </row>
    <row r="2" spans="1:32" ht="15.75" customHeight="1">
      <c r="A2" s="69" t="str">
        <f>'Planilha orçamentária'!A4</f>
        <v>Obra : SERVIÇOS DE TAPA BURACOS E CORRELATOS EM VIAS PAVIMENTADAS</v>
      </c>
      <c r="B2" s="70"/>
      <c r="C2" s="66"/>
      <c r="K2" s="72"/>
      <c r="L2" s="73"/>
      <c r="M2" s="72"/>
      <c r="N2" s="73"/>
      <c r="AA2" s="72"/>
      <c r="AB2" s="73"/>
      <c r="AC2" s="72"/>
      <c r="AD2" s="73"/>
    </row>
    <row r="3" spans="1:32" ht="14.25" customHeight="1">
      <c r="A3" s="69" t="str">
        <f>'Planilha orçamentária'!A5</f>
        <v>Local : MUNICÍPIO DE CORDEIRÓPOLIS / SP</v>
      </c>
      <c r="B3" s="70"/>
      <c r="C3" s="66"/>
    </row>
    <row r="4" spans="1:32" ht="15.75" customHeight="1">
      <c r="A4" s="366" t="s">
        <v>101</v>
      </c>
      <c r="B4" s="366"/>
      <c r="C4" s="366"/>
      <c r="D4" s="366"/>
      <c r="E4" s="366"/>
      <c r="F4" s="366"/>
      <c r="G4" s="366"/>
      <c r="H4" s="366"/>
      <c r="I4" s="366"/>
      <c r="J4" s="366"/>
      <c r="K4" s="366"/>
      <c r="L4" s="366"/>
      <c r="M4" s="366"/>
      <c r="N4" s="366"/>
      <c r="O4" s="366"/>
      <c r="P4" s="366"/>
      <c r="Q4" s="366"/>
      <c r="R4" s="366"/>
      <c r="S4" s="366"/>
      <c r="T4" s="366"/>
      <c r="U4" s="74"/>
      <c r="V4" s="74"/>
      <c r="W4" s="74"/>
      <c r="X4" s="74"/>
      <c r="Y4" s="74"/>
      <c r="Z4" s="74"/>
      <c r="AA4" s="74"/>
      <c r="AB4" s="74"/>
      <c r="AC4" s="74"/>
      <c r="AD4" s="74"/>
      <c r="AE4" s="74"/>
      <c r="AF4" s="74"/>
    </row>
    <row r="5" spans="1:32" ht="14.25" customHeight="1" thickBot="1">
      <c r="A5" s="75"/>
      <c r="B5" s="75"/>
      <c r="C5" s="75"/>
      <c r="D5" s="75"/>
      <c r="E5" s="75"/>
      <c r="F5" s="75"/>
      <c r="U5" s="75"/>
      <c r="V5" s="75"/>
    </row>
    <row r="6" spans="1:32" s="76" customFormat="1" ht="14.1" customHeight="1" thickBot="1">
      <c r="A6" s="367" t="s">
        <v>102</v>
      </c>
      <c r="B6" s="367" t="s">
        <v>103</v>
      </c>
      <c r="C6" s="368" t="s">
        <v>104</v>
      </c>
      <c r="D6" s="369" t="s">
        <v>105</v>
      </c>
      <c r="E6" s="351" t="s">
        <v>106</v>
      </c>
      <c r="F6" s="352"/>
      <c r="G6" s="351" t="s">
        <v>107</v>
      </c>
      <c r="H6" s="352"/>
      <c r="I6" s="351" t="s">
        <v>108</v>
      </c>
      <c r="J6" s="352"/>
      <c r="K6" s="364" t="s">
        <v>109</v>
      </c>
      <c r="L6" s="364"/>
      <c r="M6" s="370" t="s">
        <v>110</v>
      </c>
      <c r="N6" s="371"/>
      <c r="O6" s="351" t="s">
        <v>109</v>
      </c>
      <c r="P6" s="352"/>
      <c r="Q6" s="351" t="s">
        <v>110</v>
      </c>
      <c r="R6" s="352"/>
      <c r="S6" s="351" t="s">
        <v>111</v>
      </c>
      <c r="T6" s="352"/>
      <c r="U6" s="351" t="s">
        <v>112</v>
      </c>
      <c r="V6" s="352"/>
      <c r="W6" s="351" t="s">
        <v>113</v>
      </c>
      <c r="X6" s="352"/>
      <c r="Y6" s="351" t="s">
        <v>114</v>
      </c>
      <c r="Z6" s="352"/>
      <c r="AA6" s="355" t="s">
        <v>115</v>
      </c>
      <c r="AB6" s="356"/>
      <c r="AC6" s="355" t="s">
        <v>116</v>
      </c>
      <c r="AD6" s="359"/>
      <c r="AE6" s="351" t="s">
        <v>117</v>
      </c>
      <c r="AF6" s="352"/>
    </row>
    <row r="7" spans="1:32" s="64" customFormat="1" ht="15.6" customHeight="1" thickTop="1">
      <c r="A7" s="367"/>
      <c r="B7" s="367"/>
      <c r="C7" s="368"/>
      <c r="D7" s="369"/>
      <c r="E7" s="353"/>
      <c r="F7" s="354"/>
      <c r="G7" s="353"/>
      <c r="H7" s="354"/>
      <c r="I7" s="353"/>
      <c r="J7" s="354"/>
      <c r="K7" s="365"/>
      <c r="L7" s="365"/>
      <c r="M7" s="372"/>
      <c r="N7" s="373"/>
      <c r="O7" s="353"/>
      <c r="P7" s="354"/>
      <c r="Q7" s="353"/>
      <c r="R7" s="354"/>
      <c r="S7" s="353"/>
      <c r="T7" s="354"/>
      <c r="U7" s="353"/>
      <c r="V7" s="354"/>
      <c r="W7" s="353"/>
      <c r="X7" s="354"/>
      <c r="Y7" s="353"/>
      <c r="Z7" s="354"/>
      <c r="AA7" s="357"/>
      <c r="AB7" s="358"/>
      <c r="AC7" s="357"/>
      <c r="AD7" s="360"/>
      <c r="AE7" s="353"/>
      <c r="AF7" s="354"/>
    </row>
    <row r="8" spans="1:32" s="64" customFormat="1" ht="15.6" customHeight="1" thickBot="1">
      <c r="A8" s="367"/>
      <c r="B8" s="367"/>
      <c r="C8" s="368"/>
      <c r="D8" s="369"/>
      <c r="E8" s="229" t="s">
        <v>118</v>
      </c>
      <c r="F8" s="230" t="s">
        <v>119</v>
      </c>
      <c r="G8" s="229" t="s">
        <v>118</v>
      </c>
      <c r="H8" s="230" t="s">
        <v>119</v>
      </c>
      <c r="I8" s="229" t="s">
        <v>118</v>
      </c>
      <c r="J8" s="230" t="s">
        <v>119</v>
      </c>
      <c r="K8" s="93" t="s">
        <v>118</v>
      </c>
      <c r="L8" s="94" t="s">
        <v>119</v>
      </c>
      <c r="M8" s="94" t="s">
        <v>118</v>
      </c>
      <c r="N8" s="235" t="s">
        <v>119</v>
      </c>
      <c r="O8" s="229" t="s">
        <v>118</v>
      </c>
      <c r="P8" s="230" t="s">
        <v>119</v>
      </c>
      <c r="Q8" s="229" t="s">
        <v>118</v>
      </c>
      <c r="R8" s="230" t="s">
        <v>119</v>
      </c>
      <c r="S8" s="229" t="s">
        <v>118</v>
      </c>
      <c r="T8" s="230" t="s">
        <v>119</v>
      </c>
      <c r="U8" s="229" t="s">
        <v>118</v>
      </c>
      <c r="V8" s="230" t="s">
        <v>119</v>
      </c>
      <c r="W8" s="229" t="s">
        <v>118</v>
      </c>
      <c r="X8" s="230" t="s">
        <v>119</v>
      </c>
      <c r="Y8" s="229" t="s">
        <v>118</v>
      </c>
      <c r="Z8" s="230" t="s">
        <v>119</v>
      </c>
      <c r="AA8" s="229" t="s">
        <v>118</v>
      </c>
      <c r="AB8" s="230" t="s">
        <v>119</v>
      </c>
      <c r="AC8" s="229" t="s">
        <v>118</v>
      </c>
      <c r="AD8" s="230" t="s">
        <v>119</v>
      </c>
      <c r="AE8" s="229" t="s">
        <v>118</v>
      </c>
      <c r="AF8" s="230" t="s">
        <v>119</v>
      </c>
    </row>
    <row r="9" spans="1:32" s="64" customFormat="1" ht="18" thickTop="1" thickBot="1">
      <c r="A9" s="77" t="str">
        <f>'Planilha orçamentária'!A12</f>
        <v>1</v>
      </c>
      <c r="B9" s="77" t="str">
        <f>'Planilha orçamentária'!D12</f>
        <v>SERVIÇOS PRELIMINARES</v>
      </c>
      <c r="C9" s="78">
        <f>'Planilha orçamentária'!H22*(1+'Planilha orçamentária'!E57)</f>
        <v>90395.130737683736</v>
      </c>
      <c r="D9" s="225">
        <f>C9/$C$19</f>
        <v>6.7006682130171039E-2</v>
      </c>
      <c r="E9" s="231">
        <v>15</v>
      </c>
      <c r="F9" s="232">
        <f>E9</f>
        <v>15</v>
      </c>
      <c r="G9" s="231">
        <v>8</v>
      </c>
      <c r="H9" s="232">
        <f>F9+G9</f>
        <v>23</v>
      </c>
      <c r="I9" s="231">
        <v>7</v>
      </c>
      <c r="J9" s="232">
        <f>H9+I9</f>
        <v>30</v>
      </c>
      <c r="K9" s="79"/>
      <c r="L9" s="80">
        <f>J9+K9</f>
        <v>30</v>
      </c>
      <c r="M9" s="79"/>
      <c r="N9" s="236">
        <f>L9+M9</f>
        <v>30</v>
      </c>
      <c r="O9" s="231">
        <v>7</v>
      </c>
      <c r="P9" s="232">
        <f>N9+O9</f>
        <v>37</v>
      </c>
      <c r="Q9" s="231">
        <v>5</v>
      </c>
      <c r="R9" s="232">
        <f>P9+Q9</f>
        <v>42</v>
      </c>
      <c r="S9" s="231">
        <v>4</v>
      </c>
      <c r="T9" s="232">
        <f>R9+S9</f>
        <v>46</v>
      </c>
      <c r="U9" s="231">
        <v>3</v>
      </c>
      <c r="V9" s="232">
        <f>T9+U9</f>
        <v>49</v>
      </c>
      <c r="W9" s="231">
        <v>4</v>
      </c>
      <c r="X9" s="232">
        <f>V9+W9</f>
        <v>53</v>
      </c>
      <c r="Y9" s="231">
        <v>15</v>
      </c>
      <c r="Z9" s="232">
        <f>X9+Y9</f>
        <v>68</v>
      </c>
      <c r="AA9" s="231">
        <v>15</v>
      </c>
      <c r="AB9" s="232">
        <f>Z9+AA9</f>
        <v>83</v>
      </c>
      <c r="AC9" s="231">
        <v>15</v>
      </c>
      <c r="AD9" s="232">
        <f>AB9+AC9</f>
        <v>98</v>
      </c>
      <c r="AE9" s="231">
        <v>2</v>
      </c>
      <c r="AF9" s="232">
        <f>AD9+AE9</f>
        <v>100</v>
      </c>
    </row>
    <row r="10" spans="1:32" s="64" customFormat="1" ht="17.25" thickBot="1">
      <c r="A10" s="77"/>
      <c r="B10" s="77"/>
      <c r="C10" s="78"/>
      <c r="D10" s="226"/>
      <c r="E10" s="231"/>
      <c r="F10" s="232"/>
      <c r="G10" s="231"/>
      <c r="H10" s="232"/>
      <c r="I10" s="231"/>
      <c r="J10" s="232"/>
      <c r="K10" s="81"/>
      <c r="L10" s="82"/>
      <c r="M10" s="81"/>
      <c r="N10" s="237"/>
      <c r="O10" s="231"/>
      <c r="P10" s="232"/>
      <c r="Q10" s="231"/>
      <c r="R10" s="232"/>
      <c r="S10" s="231"/>
      <c r="T10" s="232"/>
      <c r="U10" s="231"/>
      <c r="V10" s="232"/>
      <c r="W10" s="231"/>
      <c r="X10" s="232"/>
      <c r="Y10" s="231"/>
      <c r="Z10" s="232"/>
      <c r="AA10" s="231"/>
      <c r="AB10" s="232"/>
      <c r="AC10" s="231"/>
      <c r="AD10" s="232"/>
      <c r="AE10" s="231"/>
      <c r="AF10" s="232"/>
    </row>
    <row r="11" spans="1:32" s="64" customFormat="1" ht="17.25" thickBot="1">
      <c r="A11" s="77" t="str">
        <f>'Planilha orçamentária'!A24</f>
        <v>2</v>
      </c>
      <c r="B11" s="77" t="str">
        <f>'Planilha orçamentária'!D24</f>
        <v>SERVIÇOS TÉCNICOS</v>
      </c>
      <c r="C11" s="78">
        <f>'Planilha orçamentária'!H27*(1+'Planilha orçamentária'!E57)</f>
        <v>20872.681627188133</v>
      </c>
      <c r="D11" s="225">
        <f>C11/$C$19</f>
        <v>1.5472173463146584E-2</v>
      </c>
      <c r="E11" s="231">
        <v>5</v>
      </c>
      <c r="F11" s="232">
        <f>E11</f>
        <v>5</v>
      </c>
      <c r="G11" s="231">
        <v>8</v>
      </c>
      <c r="H11" s="232">
        <f>F11+G11</f>
        <v>13</v>
      </c>
      <c r="I11" s="231">
        <v>5</v>
      </c>
      <c r="J11" s="232">
        <f>H11+I11</f>
        <v>18</v>
      </c>
      <c r="K11" s="79"/>
      <c r="L11" s="80">
        <f>J11+K11</f>
        <v>18</v>
      </c>
      <c r="M11" s="79"/>
      <c r="N11" s="236">
        <f>L11+M11</f>
        <v>18</v>
      </c>
      <c r="O11" s="231">
        <v>6</v>
      </c>
      <c r="P11" s="232">
        <f>N11+O11</f>
        <v>24</v>
      </c>
      <c r="Q11" s="231">
        <v>4</v>
      </c>
      <c r="R11" s="232">
        <f>P11+Q11</f>
        <v>28</v>
      </c>
      <c r="S11" s="231">
        <v>4</v>
      </c>
      <c r="T11" s="232">
        <f>R11+S11</f>
        <v>32</v>
      </c>
      <c r="U11" s="231">
        <v>4</v>
      </c>
      <c r="V11" s="232">
        <f>T11+U11</f>
        <v>36</v>
      </c>
      <c r="W11" s="231">
        <v>4</v>
      </c>
      <c r="X11" s="232">
        <f>V11+W11</f>
        <v>40</v>
      </c>
      <c r="Y11" s="231">
        <v>15</v>
      </c>
      <c r="Z11" s="232">
        <f>X11+Y11</f>
        <v>55</v>
      </c>
      <c r="AA11" s="231">
        <v>15</v>
      </c>
      <c r="AB11" s="232">
        <f>Z11+AA11</f>
        <v>70</v>
      </c>
      <c r="AC11" s="231">
        <v>15</v>
      </c>
      <c r="AD11" s="232">
        <f>AB11+AC11</f>
        <v>85</v>
      </c>
      <c r="AE11" s="231">
        <v>15</v>
      </c>
      <c r="AF11" s="232">
        <f>AD11+AE11</f>
        <v>100</v>
      </c>
    </row>
    <row r="12" spans="1:32" s="64" customFormat="1" ht="17.25" thickBot="1">
      <c r="A12" s="77"/>
      <c r="B12" s="77"/>
      <c r="C12" s="78"/>
      <c r="D12" s="226"/>
      <c r="E12" s="231"/>
      <c r="F12" s="232"/>
      <c r="G12" s="231"/>
      <c r="H12" s="232"/>
      <c r="I12" s="231"/>
      <c r="J12" s="232"/>
      <c r="K12" s="81"/>
      <c r="L12" s="82"/>
      <c r="M12" s="81"/>
      <c r="N12" s="237"/>
      <c r="O12" s="231"/>
      <c r="P12" s="232"/>
      <c r="Q12" s="231"/>
      <c r="R12" s="232"/>
      <c r="S12" s="231"/>
      <c r="T12" s="232"/>
      <c r="U12" s="231"/>
      <c r="V12" s="232"/>
      <c r="W12" s="231"/>
      <c r="X12" s="232"/>
      <c r="Y12" s="231"/>
      <c r="Z12" s="232"/>
      <c r="AA12" s="231"/>
      <c r="AB12" s="232"/>
      <c r="AC12" s="231"/>
      <c r="AD12" s="232"/>
      <c r="AE12" s="231"/>
      <c r="AF12" s="232"/>
    </row>
    <row r="13" spans="1:32" s="64" customFormat="1" ht="17.25" thickBot="1">
      <c r="A13" s="77" t="str">
        <f>'Planilha orçamentária'!A29</f>
        <v>3</v>
      </c>
      <c r="B13" s="77" t="str">
        <f>'Planilha orçamentária'!D29</f>
        <v>RECUPERAÇÃO DE PAVIMENTO ASFÁLTICO</v>
      </c>
      <c r="C13" s="78">
        <f>'Planilha orçamentária'!H40*(1+'Planilha orçamentária'!E57)</f>
        <v>1033438.8818022079</v>
      </c>
      <c r="D13" s="225">
        <f>C13/$C$19</f>
        <v>0.76605133582723239</v>
      </c>
      <c r="E13" s="231">
        <v>13</v>
      </c>
      <c r="F13" s="232">
        <f>E13</f>
        <v>13</v>
      </c>
      <c r="G13" s="231">
        <v>12</v>
      </c>
      <c r="H13" s="232">
        <f>F13+G13</f>
        <v>25</v>
      </c>
      <c r="I13" s="231">
        <v>12</v>
      </c>
      <c r="J13" s="232">
        <f>H13+I13</f>
        <v>37</v>
      </c>
      <c r="K13" s="79"/>
      <c r="L13" s="80">
        <f>J13+K13</f>
        <v>37</v>
      </c>
      <c r="M13" s="79"/>
      <c r="N13" s="236">
        <f>L13+M13</f>
        <v>37</v>
      </c>
      <c r="O13" s="231">
        <v>6</v>
      </c>
      <c r="P13" s="232">
        <f>N13+O13</f>
        <v>43</v>
      </c>
      <c r="Q13" s="231">
        <v>4</v>
      </c>
      <c r="R13" s="232">
        <f>P13+Q13</f>
        <v>47</v>
      </c>
      <c r="S13" s="231">
        <v>3</v>
      </c>
      <c r="T13" s="232">
        <f>R13+S13</f>
        <v>50</v>
      </c>
      <c r="U13" s="231">
        <v>3</v>
      </c>
      <c r="V13" s="232">
        <f>T13+U13</f>
        <v>53</v>
      </c>
      <c r="W13" s="231">
        <v>3</v>
      </c>
      <c r="X13" s="232">
        <f>V13+W13</f>
        <v>56</v>
      </c>
      <c r="Y13" s="231">
        <v>16</v>
      </c>
      <c r="Z13" s="232">
        <f>X13+Y13</f>
        <v>72</v>
      </c>
      <c r="AA13" s="231">
        <v>12</v>
      </c>
      <c r="AB13" s="232">
        <f>Z13+AA13</f>
        <v>84</v>
      </c>
      <c r="AC13" s="231">
        <v>12</v>
      </c>
      <c r="AD13" s="232">
        <f>AB13+AC13</f>
        <v>96</v>
      </c>
      <c r="AE13" s="231">
        <v>4</v>
      </c>
      <c r="AF13" s="232">
        <f>AD13+AE13</f>
        <v>100</v>
      </c>
    </row>
    <row r="14" spans="1:32" s="64" customFormat="1" ht="17.25" thickBot="1">
      <c r="A14" s="77"/>
      <c r="B14" s="77"/>
      <c r="C14" s="78"/>
      <c r="D14" s="226"/>
      <c r="E14" s="231"/>
      <c r="F14" s="232"/>
      <c r="G14" s="231"/>
      <c r="H14" s="232"/>
      <c r="I14" s="231"/>
      <c r="J14" s="232"/>
      <c r="K14" s="79"/>
      <c r="L14" s="80"/>
      <c r="M14" s="79"/>
      <c r="N14" s="236"/>
      <c r="O14" s="231"/>
      <c r="P14" s="232"/>
      <c r="Q14" s="231"/>
      <c r="R14" s="232"/>
      <c r="S14" s="231"/>
      <c r="T14" s="232"/>
      <c r="U14" s="231"/>
      <c r="V14" s="232"/>
      <c r="W14" s="231"/>
      <c r="X14" s="232"/>
      <c r="Y14" s="231"/>
      <c r="Z14" s="232"/>
      <c r="AA14" s="231"/>
      <c r="AB14" s="232"/>
      <c r="AC14" s="231"/>
      <c r="AD14" s="232"/>
      <c r="AE14" s="231"/>
      <c r="AF14" s="232"/>
    </row>
    <row r="15" spans="1:32" s="64" customFormat="1" ht="17.25" thickBot="1">
      <c r="A15" s="77" t="str">
        <f>'Planilha orçamentária'!A42</f>
        <v>4</v>
      </c>
      <c r="B15" s="77" t="str">
        <f>'Planilha orçamentária'!D42</f>
        <v>SERVIÇOS COMPLEMENTARES</v>
      </c>
      <c r="C15" s="78">
        <f>'Planilha orçamentária'!H46*(1+'Planilha orçamentária'!E57)</f>
        <v>36498.725519077489</v>
      </c>
      <c r="D15" s="225">
        <f>C15/$C$19</f>
        <v>2.7055201746543259E-2</v>
      </c>
      <c r="E15" s="231">
        <v>11</v>
      </c>
      <c r="F15" s="232">
        <f>E15</f>
        <v>11</v>
      </c>
      <c r="G15" s="231">
        <v>10</v>
      </c>
      <c r="H15" s="232">
        <f>F15+G15</f>
        <v>21</v>
      </c>
      <c r="I15" s="231">
        <v>8</v>
      </c>
      <c r="J15" s="232">
        <f>H15+I15</f>
        <v>29</v>
      </c>
      <c r="K15" s="79"/>
      <c r="L15" s="80">
        <f>J15+K15</f>
        <v>29</v>
      </c>
      <c r="M15" s="79"/>
      <c r="N15" s="236">
        <f>L15+M15</f>
        <v>29</v>
      </c>
      <c r="O15" s="231">
        <v>7</v>
      </c>
      <c r="P15" s="232">
        <f>N15+O15</f>
        <v>36</v>
      </c>
      <c r="Q15" s="231">
        <v>5</v>
      </c>
      <c r="R15" s="232">
        <f>P15+Q15</f>
        <v>41</v>
      </c>
      <c r="S15" s="231">
        <v>3</v>
      </c>
      <c r="T15" s="232">
        <f>R15+S15</f>
        <v>44</v>
      </c>
      <c r="U15" s="231">
        <v>4</v>
      </c>
      <c r="V15" s="232">
        <f>T15+U15</f>
        <v>48</v>
      </c>
      <c r="W15" s="231">
        <v>3</v>
      </c>
      <c r="X15" s="232">
        <f>V15+W15</f>
        <v>51</v>
      </c>
      <c r="Y15" s="231">
        <v>16</v>
      </c>
      <c r="Z15" s="232">
        <f>X15+Y15</f>
        <v>67</v>
      </c>
      <c r="AA15" s="231">
        <v>11</v>
      </c>
      <c r="AB15" s="232">
        <f>Z15+AA15</f>
        <v>78</v>
      </c>
      <c r="AC15" s="231">
        <v>11</v>
      </c>
      <c r="AD15" s="232">
        <f>AB15+AC15</f>
        <v>89</v>
      </c>
      <c r="AE15" s="231">
        <v>11</v>
      </c>
      <c r="AF15" s="232">
        <f>AD15+AE15</f>
        <v>100</v>
      </c>
    </row>
    <row r="16" spans="1:32" s="64" customFormat="1" ht="17.25" thickBot="1">
      <c r="A16" s="77"/>
      <c r="B16" s="77"/>
      <c r="C16" s="78"/>
      <c r="D16" s="226"/>
      <c r="E16" s="231"/>
      <c r="F16" s="232"/>
      <c r="G16" s="231"/>
      <c r="H16" s="232"/>
      <c r="I16" s="231"/>
      <c r="J16" s="232"/>
      <c r="K16" s="81"/>
      <c r="L16" s="82"/>
      <c r="M16" s="81"/>
      <c r="N16" s="237"/>
      <c r="O16" s="231"/>
      <c r="P16" s="232"/>
      <c r="Q16" s="231"/>
      <c r="R16" s="232"/>
      <c r="S16" s="231"/>
      <c r="T16" s="232"/>
      <c r="U16" s="231"/>
      <c r="V16" s="232"/>
      <c r="W16" s="231"/>
      <c r="X16" s="232"/>
      <c r="Y16" s="231"/>
      <c r="Z16" s="232"/>
      <c r="AA16" s="231"/>
      <c r="AB16" s="232"/>
      <c r="AC16" s="231"/>
      <c r="AD16" s="232"/>
      <c r="AE16" s="231"/>
      <c r="AF16" s="232"/>
    </row>
    <row r="17" spans="1:32" s="64" customFormat="1" ht="17.25" thickBot="1">
      <c r="A17" s="77" t="str">
        <f>'Planilha orçamentária'!A48</f>
        <v>5</v>
      </c>
      <c r="B17" s="77" t="str">
        <f>'Planilha orçamentária'!D48</f>
        <v>MÁQUINAS E EQUIPAMENTOS</v>
      </c>
      <c r="C17" s="78">
        <f>'Planilha orçamentária'!H54*(1+'Planilha orçamentária'!E57)</f>
        <v>167841.09125848193</v>
      </c>
      <c r="D17" s="225">
        <f>C17/$C$19</f>
        <v>0.12441460683290677</v>
      </c>
      <c r="E17" s="231">
        <v>5</v>
      </c>
      <c r="F17" s="232">
        <f>E17</f>
        <v>5</v>
      </c>
      <c r="G17" s="231">
        <v>3</v>
      </c>
      <c r="H17" s="232">
        <f>F17+G17</f>
        <v>8</v>
      </c>
      <c r="I17" s="231">
        <v>3</v>
      </c>
      <c r="J17" s="232">
        <f>H17+I17</f>
        <v>11</v>
      </c>
      <c r="K17" s="79"/>
      <c r="L17" s="80">
        <f>J17+K17</f>
        <v>11</v>
      </c>
      <c r="M17" s="79"/>
      <c r="N17" s="236">
        <f>L17+M17</f>
        <v>11</v>
      </c>
      <c r="O17" s="231">
        <v>4</v>
      </c>
      <c r="P17" s="232">
        <f>N17+O17</f>
        <v>15</v>
      </c>
      <c r="Q17" s="231">
        <v>3</v>
      </c>
      <c r="R17" s="232">
        <f>P17+Q17</f>
        <v>18</v>
      </c>
      <c r="S17" s="231">
        <v>3</v>
      </c>
      <c r="T17" s="232">
        <f>R17+S17</f>
        <v>21</v>
      </c>
      <c r="U17" s="231">
        <v>4</v>
      </c>
      <c r="V17" s="232">
        <f>T17+U17</f>
        <v>25</v>
      </c>
      <c r="W17" s="231">
        <v>3</v>
      </c>
      <c r="X17" s="232">
        <f>V17+W17</f>
        <v>28</v>
      </c>
      <c r="Y17" s="231">
        <v>20</v>
      </c>
      <c r="Z17" s="232">
        <f>X17+Y17</f>
        <v>48</v>
      </c>
      <c r="AA17" s="231">
        <v>17</v>
      </c>
      <c r="AB17" s="232">
        <f>Z17+AA17</f>
        <v>65</v>
      </c>
      <c r="AC17" s="231">
        <v>19</v>
      </c>
      <c r="AD17" s="232">
        <f>AB17+AC17</f>
        <v>84</v>
      </c>
      <c r="AE17" s="231">
        <v>16</v>
      </c>
      <c r="AF17" s="232">
        <f>AD17+AE17</f>
        <v>100</v>
      </c>
    </row>
    <row r="18" spans="1:32" s="64" customFormat="1" ht="17.25" thickBot="1">
      <c r="A18" s="77"/>
      <c r="B18" s="77"/>
      <c r="C18" s="196">
        <f>SUM(C9:C17)</f>
        <v>1349046.5109446391</v>
      </c>
      <c r="D18" s="226"/>
      <c r="E18" s="231"/>
      <c r="F18" s="232"/>
      <c r="G18" s="231"/>
      <c r="H18" s="232"/>
      <c r="I18" s="231"/>
      <c r="J18" s="232"/>
      <c r="K18" s="81"/>
      <c r="L18" s="82"/>
      <c r="M18" s="81"/>
      <c r="N18" s="237"/>
      <c r="O18" s="231"/>
      <c r="P18" s="232"/>
      <c r="Q18" s="231"/>
      <c r="R18" s="232"/>
      <c r="S18" s="231"/>
      <c r="T18" s="232"/>
      <c r="U18" s="231"/>
      <c r="V18" s="232"/>
      <c r="W18" s="231"/>
      <c r="X18" s="232"/>
      <c r="Y18" s="231"/>
      <c r="Z18" s="232"/>
      <c r="AA18" s="231"/>
      <c r="AB18" s="232"/>
      <c r="AC18" s="231"/>
      <c r="AD18" s="232"/>
      <c r="AE18" s="231"/>
      <c r="AF18" s="232"/>
    </row>
    <row r="19" spans="1:32" ht="15.75" thickTop="1" thickBot="1">
      <c r="A19" s="83"/>
      <c r="B19" s="84" t="s">
        <v>120</v>
      </c>
      <c r="C19" s="85">
        <f>C18</f>
        <v>1349046.5109446391</v>
      </c>
      <c r="D19" s="227">
        <f>SUM(D9:D18)</f>
        <v>1</v>
      </c>
      <c r="E19" s="233">
        <f>SUMPRODUCT(E9:E18,$D$9:$D$18)/100</f>
        <v>0.1196080871839883</v>
      </c>
      <c r="F19" s="234">
        <f>E19</f>
        <v>0.1196080871839883</v>
      </c>
      <c r="G19" s="233">
        <f>SUMPRODUCT(G9:G18,$D$9:$D$18)/100</f>
        <v>0.10496242712637482</v>
      </c>
      <c r="H19" s="234">
        <f>F19+G19</f>
        <v>0.22457051431036312</v>
      </c>
      <c r="I19" s="233">
        <f>SUMPRODUCT(I9:I18,$D$9:$D$18)/100</f>
        <v>0.10328709106624785</v>
      </c>
      <c r="J19" s="234">
        <f>H19+I19</f>
        <v>0.32785760537661096</v>
      </c>
      <c r="K19" s="86">
        <f>SUMPRODUCT(K9:K18,$D$9:$D$18)/100</f>
        <v>0</v>
      </c>
      <c r="L19" s="87">
        <f>J19+K19</f>
        <v>0.32785760537661096</v>
      </c>
      <c r="M19" s="88">
        <f>SUMPRODUCT(M9:M18,$D$9:$D$18)/100</f>
        <v>0</v>
      </c>
      <c r="N19" s="238">
        <f>L19+M19</f>
        <v>0.32785760537661096</v>
      </c>
      <c r="O19" s="233">
        <f>SUMPRODUCT(O9:O18,$D$9:$D$18)/100</f>
        <v>5.8452326702109009E-2</v>
      </c>
      <c r="P19" s="234">
        <f>N19+O19</f>
        <v>0.38630993207872</v>
      </c>
      <c r="Q19" s="233">
        <f>SUMPRODUCT(Q9:Q18,$D$9:$D$18)/100</f>
        <v>3.9696472770438078E-2</v>
      </c>
      <c r="R19" s="234">
        <f>P19+Q19</f>
        <v>0.42600640484915808</v>
      </c>
      <c r="S19" s="233">
        <f>SUMPRODUCT(S9:S18,$D$9:$D$18)/100</f>
        <v>3.082478855593318E-2</v>
      </c>
      <c r="T19" s="234">
        <f>R19+S19</f>
        <v>0.45683119340509126</v>
      </c>
      <c r="U19" s="233">
        <f>SUMPRODUCT(U9:U18,$D$9:$D$18)/100</f>
        <v>3.1669419820425967E-2</v>
      </c>
      <c r="V19" s="234">
        <f>T19+U19</f>
        <v>0.48850061322551724</v>
      </c>
      <c r="W19" s="233">
        <f>SUMPRODUCT(W9:W18,$D$9:$D$18)/100</f>
        <v>3.082478855593318E-2</v>
      </c>
      <c r="X19" s="234">
        <f>V19+W19</f>
        <v>0.51932540178145037</v>
      </c>
      <c r="Y19" s="233">
        <f>SUMPRODUCT(Y9:Y18,$D$9:$D$18)/100</f>
        <v>0.16415179571738311</v>
      </c>
      <c r="Z19" s="234">
        <f>X19+Y19</f>
        <v>0.68347719749883351</v>
      </c>
      <c r="AA19" s="233">
        <f>SUMPRODUCT(AA9:AA18,$D$9:$D$18)/100</f>
        <v>0.12842454399197945</v>
      </c>
      <c r="AB19" s="234">
        <f>Z19+AA19</f>
        <v>0.81190174149081296</v>
      </c>
      <c r="AC19" s="233">
        <f>SUMPRODUCT(AC9:AC18,$D$9:$D$18)/100</f>
        <v>0.13091283612863758</v>
      </c>
      <c r="AD19" s="234">
        <f>AB19+AC19</f>
        <v>0.94281457761945053</v>
      </c>
      <c r="AE19" s="233">
        <f>SUMPRODUCT(AE9:AE18,$D$9:$D$18)/100</f>
        <v>5.718542238054955E-2</v>
      </c>
      <c r="AF19" s="234">
        <f>AD19+AE19</f>
        <v>1</v>
      </c>
    </row>
    <row r="20" spans="1:32" ht="16.149999999999999" customHeight="1" thickTop="1" thickBot="1">
      <c r="A20" s="83"/>
      <c r="B20" s="84" t="s">
        <v>121</v>
      </c>
      <c r="C20" s="89"/>
      <c r="D20" s="228"/>
      <c r="E20" s="347">
        <f>E19*$C$19</f>
        <v>161356.87269632163</v>
      </c>
      <c r="F20" s="348"/>
      <c r="G20" s="347">
        <f>G19*$C$19</f>
        <v>141599.1960951169</v>
      </c>
      <c r="H20" s="348"/>
      <c r="I20" s="347">
        <f>I19*$C$19</f>
        <v>139339.08982854287</v>
      </c>
      <c r="J20" s="348"/>
      <c r="K20" s="361">
        <f>K19*$C$19</f>
        <v>0</v>
      </c>
      <c r="L20" s="361"/>
      <c r="M20" s="362">
        <f>M19*$C$19</f>
        <v>0</v>
      </c>
      <c r="N20" s="363"/>
      <c r="O20" s="347">
        <f>O19*$C$19</f>
        <v>78854.907394076319</v>
      </c>
      <c r="P20" s="348"/>
      <c r="Q20" s="347">
        <f>Q19*$C$19</f>
        <v>53552.388087768362</v>
      </c>
      <c r="R20" s="348"/>
      <c r="S20" s="347">
        <f>S19*$C$19</f>
        <v>41584.073451987897</v>
      </c>
      <c r="T20" s="348"/>
      <c r="U20" s="347">
        <f>U19*$C$19</f>
        <v>42723.520312386652</v>
      </c>
      <c r="V20" s="348"/>
      <c r="W20" s="347">
        <f>W19*$C$19</f>
        <v>41584.073451987897</v>
      </c>
      <c r="X20" s="348"/>
      <c r="Y20" s="347">
        <f>Y19*$C$19</f>
        <v>221448.40727783286</v>
      </c>
      <c r="Z20" s="348"/>
      <c r="AA20" s="347">
        <f>AA19*$C$19</f>
        <v>173250.68299203619</v>
      </c>
      <c r="AB20" s="348"/>
      <c r="AC20" s="347">
        <f>AC19*$C$19</f>
        <v>176607.50481720583</v>
      </c>
      <c r="AD20" s="348"/>
      <c r="AE20" s="347">
        <f>AE19*$C$19</f>
        <v>77145.794539375842</v>
      </c>
      <c r="AF20" s="348"/>
    </row>
    <row r="21" spans="1:32" ht="15" thickTop="1">
      <c r="K21" s="349"/>
      <c r="L21" s="349"/>
      <c r="M21" s="349"/>
      <c r="N21" s="349"/>
      <c r="AA21" s="350"/>
      <c r="AB21" s="350"/>
      <c r="AC21" s="350"/>
      <c r="AD21" s="350"/>
    </row>
    <row r="22" spans="1:32">
      <c r="F22" s="67" t="s">
        <v>311</v>
      </c>
      <c r="H22" s="346">
        <f>SUM(E20:X20)</f>
        <v>700594.12131818861</v>
      </c>
      <c r="I22" s="346"/>
    </row>
    <row r="102" spans="3:32" s="63" customFormat="1" ht="90" customHeight="1">
      <c r="C102" s="90"/>
      <c r="D102" s="66"/>
      <c r="E102" s="66"/>
      <c r="F102" s="91"/>
      <c r="H102" s="92"/>
      <c r="J102" s="92"/>
      <c r="P102" s="92"/>
      <c r="R102" s="92"/>
      <c r="T102" s="92"/>
      <c r="U102" s="66"/>
      <c r="V102" s="91"/>
      <c r="X102" s="92"/>
      <c r="Z102" s="92"/>
      <c r="AF102" s="92"/>
    </row>
  </sheetData>
  <sheetProtection selectLockedCells="1" selectUnlockedCells="1"/>
  <mergeCells count="38">
    <mergeCell ref="I6:J7"/>
    <mergeCell ref="K6:L7"/>
    <mergeCell ref="U6:V7"/>
    <mergeCell ref="O20:P20"/>
    <mergeCell ref="A4:T4"/>
    <mergeCell ref="A6:A8"/>
    <mergeCell ref="B6:B8"/>
    <mergeCell ref="C6:C8"/>
    <mergeCell ref="D6:D8"/>
    <mergeCell ref="E6:F7"/>
    <mergeCell ref="G6:H7"/>
    <mergeCell ref="M6:N7"/>
    <mergeCell ref="E20:F20"/>
    <mergeCell ref="G20:H20"/>
    <mergeCell ref="I20:J20"/>
    <mergeCell ref="K20:L20"/>
    <mergeCell ref="M20:N20"/>
    <mergeCell ref="AE6:AF7"/>
    <mergeCell ref="Q20:R20"/>
    <mergeCell ref="O6:P7"/>
    <mergeCell ref="Q6:R7"/>
    <mergeCell ref="S6:T7"/>
    <mergeCell ref="AC20:AD20"/>
    <mergeCell ref="AA6:AB7"/>
    <mergeCell ref="AC6:AD7"/>
    <mergeCell ref="Y6:Z7"/>
    <mergeCell ref="W6:X7"/>
    <mergeCell ref="H22:I22"/>
    <mergeCell ref="AE20:AF20"/>
    <mergeCell ref="K21:L21"/>
    <mergeCell ref="M21:N21"/>
    <mergeCell ref="AA21:AB21"/>
    <mergeCell ref="AC21:AD21"/>
    <mergeCell ref="S20:T20"/>
    <mergeCell ref="U20:V20"/>
    <mergeCell ref="W20:X20"/>
    <mergeCell ref="Y20:Z20"/>
    <mergeCell ref="AA20:AB20"/>
  </mergeCells>
  <printOptions horizontalCentered="1"/>
  <pageMargins left="0.11805555555555555" right="0.27569444444444446" top="0.6694444444444444" bottom="0.39375000000000004" header="0.51180555555555551" footer="0.11805555555555555"/>
  <pageSetup paperSize="77" scale="60" firstPageNumber="0" orientation="landscape" horizontalDpi="300" verticalDpi="300" r:id="rId1"/>
  <headerFooter alignWithMargins="0">
    <oddFooter>&amp;L&amp;A&amp;RPágina &amp;P de &amp;N</oddFooter>
  </headerFooter>
  <ignoredErrors>
    <ignoredError sqref="E6:AF8 E14:R14 F12:R12 E10:R10 F9 H9 J9:N9 P9 R9 E16:R16 F15 E18:AF19 F17 F11 H11 F13 H13 H15 H17 J11:N11 J13:N13 J15:N15 J17:N17 P11 P13 P15 P17 R11 R13 R15 R17 T14 T12 T10 T9 T16 T11 T13 T15 T17 V14 V12 V10 V9 V16 V11 V13 V15 V17 X14 X12 X10 X9 X16 X11 X13 X15 X17 Z14 Z12 Z10 Z9 Z16 Z11 Z13 Z15 Z17 AB14 AB12 AB10 AB9 AB16 AB11 AB13 AB15 AB17 AD14 AD12 AD10 AD9 AD16 AD11 AD13 AD15 AD17 AF14 AF12 AF10 AF9 AF16 AF11 AF13 AF15 AF17" formula="1"/>
  </ignoredErrors>
  <drawing r:id="rId2"/>
</worksheet>
</file>

<file path=xl/worksheets/sheet3.xml><?xml version="1.0" encoding="utf-8"?>
<worksheet xmlns="http://schemas.openxmlformats.org/spreadsheetml/2006/main" xmlns:r="http://schemas.openxmlformats.org/officeDocument/2006/relationships">
  <dimension ref="A2:D11"/>
  <sheetViews>
    <sheetView view="pageBreakPreview" zoomScale="120" zoomScaleSheetLayoutView="120" workbookViewId="0">
      <selection activeCell="E1" sqref="E1"/>
    </sheetView>
  </sheetViews>
  <sheetFormatPr defaultRowHeight="12.75"/>
  <cols>
    <col min="1" max="1" width="73.5703125" customWidth="1"/>
    <col min="3" max="3" width="9.140625" hidden="1" customWidth="1"/>
    <col min="4" max="4" width="25.42578125" customWidth="1"/>
  </cols>
  <sheetData>
    <row r="2" spans="1:4">
      <c r="A2" t="str">
        <f>'Planilha orçamentária'!A4</f>
        <v>Obra : SERVIÇOS DE TAPA BURACOS E CORRELATOS EM VIAS PAVIMENTADAS</v>
      </c>
    </row>
    <row r="3" spans="1:4">
      <c r="A3" t="str">
        <f>'Planilha orçamentária'!A5</f>
        <v>Local : MUNICÍPIO DE CORDEIRÓPOLIS / SP</v>
      </c>
    </row>
    <row r="5" spans="1:4">
      <c r="A5" s="239" t="s">
        <v>186</v>
      </c>
      <c r="B5" s="240"/>
      <c r="C5" s="240"/>
      <c r="D5" s="240"/>
    </row>
    <row r="6" spans="1:4">
      <c r="A6" s="241" t="s">
        <v>187</v>
      </c>
      <c r="B6" s="241" t="s">
        <v>164</v>
      </c>
      <c r="C6" s="241" t="s">
        <v>6</v>
      </c>
      <c r="D6" s="241" t="s">
        <v>188</v>
      </c>
    </row>
    <row r="7" spans="1:4" ht="30" customHeight="1">
      <c r="A7" s="242" t="str">
        <f>'Planilha orçamentária'!D32</f>
        <v>BASE PARA PAVIMENTACAO COM BRITA GRADUADA, INCLUSIVE COMPACTACAO</v>
      </c>
      <c r="B7" s="242" t="str">
        <f>'Planilha orçamentária'!E32</f>
        <v>M3</v>
      </c>
      <c r="C7" s="242">
        <f>'Planilha orçamentária'!F32</f>
        <v>516</v>
      </c>
      <c r="D7" s="243">
        <f>C7*0.5</f>
        <v>258</v>
      </c>
    </row>
    <row r="8" spans="1:4" ht="30" customHeight="1">
      <c r="A8" s="242" t="str">
        <f>'Planilha orçamentária'!D37</f>
        <v>REVESTIMENTO DE CONCRETO ASFÁLTICO (SEM TRANSPORTE)</v>
      </c>
      <c r="B8" s="242" t="str">
        <f>'Planilha orçamentária'!E37</f>
        <v>M3</v>
      </c>
      <c r="C8" s="242">
        <f>'Planilha orçamentária'!F37+'Planilha orçamentária'!F33</f>
        <v>791.2</v>
      </c>
      <c r="D8" s="243">
        <f>C8*0.5</f>
        <v>395.6</v>
      </c>
    </row>
    <row r="9" spans="1:4" ht="49.5" customHeight="1">
      <c r="A9" s="242"/>
      <c r="B9" s="242"/>
      <c r="C9" s="242"/>
      <c r="D9" s="243">
        <f>C9*0.5</f>
        <v>0</v>
      </c>
    </row>
    <row r="10" spans="1:4">
      <c r="A10" s="242"/>
      <c r="B10" s="240"/>
      <c r="C10" s="240"/>
      <c r="D10" s="240"/>
    </row>
    <row r="11" spans="1:4">
      <c r="A11" s="242"/>
      <c r="B11" s="240"/>
      <c r="C11" s="240"/>
      <c r="D11" s="240"/>
    </row>
  </sheetData>
  <pageMargins left="0.511811024" right="0.511811024" top="0.78740157499999996" bottom="0.78740157499999996" header="0.31496062000000002" footer="0.31496062000000002"/>
  <pageSetup paperSize="9" scale="82" orientation="portrait" r:id="rId1"/>
</worksheet>
</file>

<file path=xl/worksheets/sheet4.xml><?xml version="1.0" encoding="utf-8"?>
<worksheet xmlns="http://schemas.openxmlformats.org/spreadsheetml/2006/main" xmlns:r="http://schemas.openxmlformats.org/officeDocument/2006/relationships">
  <dimension ref="A1:I366"/>
  <sheetViews>
    <sheetView view="pageBreakPreview" zoomScale="85" zoomScaleSheetLayoutView="85" workbookViewId="0">
      <selection activeCell="J1" sqref="J1"/>
    </sheetView>
  </sheetViews>
  <sheetFormatPr defaultRowHeight="12.75"/>
  <cols>
    <col min="1" max="1" width="13.7109375" customWidth="1"/>
    <col min="2" max="2" width="14.7109375" customWidth="1"/>
    <col min="3" max="3" width="59.42578125" customWidth="1"/>
    <col min="4" max="4" width="9" customWidth="1"/>
    <col min="5" max="5" width="9.42578125" bestFit="1" customWidth="1"/>
    <col min="6" max="6" width="9.28515625" bestFit="1" customWidth="1"/>
    <col min="7" max="7" width="10.85546875" customWidth="1"/>
    <col min="8" max="8" width="13.28515625" hidden="1" customWidth="1"/>
    <col min="9" max="9" width="0" hidden="1" customWidth="1"/>
  </cols>
  <sheetData>
    <row r="1" spans="1:9" s="249" customFormat="1" ht="17.25" thickBot="1">
      <c r="A1" s="246"/>
      <c r="B1" s="246"/>
      <c r="C1" s="260" t="s">
        <v>310</v>
      </c>
      <c r="D1" s="246"/>
      <c r="E1" s="247"/>
      <c r="F1" s="247"/>
      <c r="G1" s="248"/>
      <c r="H1" s="250" t="s">
        <v>206</v>
      </c>
      <c r="I1" s="251">
        <v>0.88360000000000005</v>
      </c>
    </row>
    <row r="2" spans="1:9" ht="13.5" thickBot="1"/>
    <row r="3" spans="1:9" ht="33.75" thickBot="1">
      <c r="A3" s="374" t="s">
        <v>162</v>
      </c>
      <c r="B3" s="375"/>
      <c r="C3" s="197" t="s">
        <v>163</v>
      </c>
      <c r="D3" s="198" t="s">
        <v>164</v>
      </c>
      <c r="E3" s="199" t="s">
        <v>165</v>
      </c>
      <c r="F3" s="199" t="s">
        <v>166</v>
      </c>
      <c r="G3" s="200" t="s">
        <v>167</v>
      </c>
    </row>
    <row r="4" spans="1:9" ht="17.25" thickBot="1">
      <c r="A4" s="376"/>
      <c r="B4" s="377"/>
      <c r="C4" s="201" t="s">
        <v>13</v>
      </c>
      <c r="D4" s="202" t="s">
        <v>168</v>
      </c>
      <c r="E4" s="203">
        <f>C14</f>
        <v>273.82440000000003</v>
      </c>
      <c r="F4" s="203">
        <f>C13+E13</f>
        <v>44.81</v>
      </c>
      <c r="G4" s="204">
        <f>E4+F4</f>
        <v>318.63440000000003</v>
      </c>
    </row>
    <row r="5" spans="1:9" ht="33.75" thickBot="1">
      <c r="A5" s="205" t="s">
        <v>169</v>
      </c>
      <c r="B5" s="206"/>
      <c r="C5" s="207" t="s">
        <v>163</v>
      </c>
      <c r="D5" s="207" t="s">
        <v>164</v>
      </c>
      <c r="E5" s="207" t="s">
        <v>170</v>
      </c>
      <c r="F5" s="207" t="s">
        <v>171</v>
      </c>
      <c r="G5" s="208" t="s">
        <v>172</v>
      </c>
    </row>
    <row r="6" spans="1:9" ht="33">
      <c r="A6" s="244" t="s">
        <v>189</v>
      </c>
      <c r="B6" s="244" t="s">
        <v>190</v>
      </c>
      <c r="C6" s="245" t="s">
        <v>191</v>
      </c>
      <c r="D6" s="244" t="s">
        <v>36</v>
      </c>
      <c r="E6" s="244">
        <v>0.01</v>
      </c>
      <c r="F6" s="209">
        <v>237.15</v>
      </c>
      <c r="G6" s="210">
        <f t="shared" ref="G6:G12" si="0">E6*F6</f>
        <v>2.3715000000000002</v>
      </c>
    </row>
    <row r="7" spans="1:9" ht="16.5">
      <c r="A7" s="244" t="s">
        <v>189</v>
      </c>
      <c r="B7" s="244" t="s">
        <v>192</v>
      </c>
      <c r="C7" s="245" t="s">
        <v>193</v>
      </c>
      <c r="D7" s="244" t="s">
        <v>42</v>
      </c>
      <c r="E7" s="244">
        <v>1</v>
      </c>
      <c r="F7" s="209">
        <v>16.47</v>
      </c>
      <c r="G7" s="210">
        <f t="shared" si="0"/>
        <v>16.47</v>
      </c>
    </row>
    <row r="8" spans="1:9" ht="16.5">
      <c r="A8" s="244" t="s">
        <v>189</v>
      </c>
      <c r="B8" s="244" t="s">
        <v>194</v>
      </c>
      <c r="C8" s="245" t="s">
        <v>195</v>
      </c>
      <c r="D8" s="244" t="s">
        <v>42</v>
      </c>
      <c r="E8" s="244">
        <v>2</v>
      </c>
      <c r="F8" s="211">
        <v>14.17</v>
      </c>
      <c r="G8" s="210">
        <f t="shared" si="0"/>
        <v>28.34</v>
      </c>
    </row>
    <row r="9" spans="1:9" ht="33">
      <c r="A9" s="244" t="s">
        <v>196</v>
      </c>
      <c r="B9" s="244" t="s">
        <v>197</v>
      </c>
      <c r="C9" s="245" t="s">
        <v>198</v>
      </c>
      <c r="D9" s="244" t="s">
        <v>17</v>
      </c>
      <c r="E9" s="244">
        <v>1</v>
      </c>
      <c r="F9" s="212">
        <v>4.29</v>
      </c>
      <c r="G9" s="210">
        <f t="shared" si="0"/>
        <v>4.29</v>
      </c>
    </row>
    <row r="10" spans="1:9" ht="33">
      <c r="A10" s="244" t="s">
        <v>196</v>
      </c>
      <c r="B10" s="244" t="s">
        <v>199</v>
      </c>
      <c r="C10" s="245" t="s">
        <v>200</v>
      </c>
      <c r="D10" s="244" t="s">
        <v>17</v>
      </c>
      <c r="E10" s="244">
        <v>4</v>
      </c>
      <c r="F10" s="212">
        <v>5.99</v>
      </c>
      <c r="G10" s="210">
        <f t="shared" si="0"/>
        <v>23.96</v>
      </c>
    </row>
    <row r="11" spans="1:9" ht="33">
      <c r="A11" s="244" t="s">
        <v>196</v>
      </c>
      <c r="B11" s="244" t="s">
        <v>201</v>
      </c>
      <c r="C11" s="245" t="s">
        <v>202</v>
      </c>
      <c r="D11" s="244" t="s">
        <v>14</v>
      </c>
      <c r="E11" s="244">
        <v>1</v>
      </c>
      <c r="F11" s="212">
        <v>242.5</v>
      </c>
      <c r="G11" s="210">
        <f t="shared" si="0"/>
        <v>242.5</v>
      </c>
    </row>
    <row r="12" spans="1:9" ht="16.5">
      <c r="A12" s="244" t="s">
        <v>196</v>
      </c>
      <c r="B12" s="244" t="s">
        <v>203</v>
      </c>
      <c r="C12" s="245" t="s">
        <v>204</v>
      </c>
      <c r="D12" s="244" t="s">
        <v>205</v>
      </c>
      <c r="E12" s="244">
        <v>0.11</v>
      </c>
      <c r="F12" s="212">
        <v>6.39</v>
      </c>
      <c r="G12" s="210">
        <f t="shared" si="0"/>
        <v>0.70289999999999997</v>
      </c>
    </row>
    <row r="13" spans="1:9" ht="16.5">
      <c r="A13" s="213" t="s">
        <v>173</v>
      </c>
      <c r="B13" s="214"/>
      <c r="C13" s="215">
        <f>G8+G7</f>
        <v>44.81</v>
      </c>
      <c r="D13" s="216" t="s">
        <v>174</v>
      </c>
      <c r="E13" s="215"/>
      <c r="F13" s="216" t="s">
        <v>175</v>
      </c>
      <c r="G13" s="217">
        <f>C13+E13</f>
        <v>44.81</v>
      </c>
    </row>
    <row r="14" spans="1:9" ht="17.25" thickBot="1">
      <c r="A14" s="218" t="s">
        <v>176</v>
      </c>
      <c r="B14" s="219"/>
      <c r="C14" s="220">
        <f>G6+G9+G10+G11+G12</f>
        <v>273.82440000000003</v>
      </c>
      <c r="D14" s="221" t="s">
        <v>177</v>
      </c>
      <c r="E14" s="220">
        <v>0</v>
      </c>
      <c r="F14" s="221" t="s">
        <v>178</v>
      </c>
      <c r="G14" s="222">
        <f>C14+E14</f>
        <v>273.82440000000003</v>
      </c>
    </row>
    <row r="15" spans="1:9" ht="17.25" thickBot="1">
      <c r="A15" s="378" t="s">
        <v>178</v>
      </c>
      <c r="B15" s="379"/>
      <c r="C15" s="379"/>
      <c r="D15" s="379"/>
      <c r="E15" s="379"/>
      <c r="F15" s="380"/>
      <c r="G15" s="223">
        <f>G13+G14</f>
        <v>318.63440000000003</v>
      </c>
    </row>
    <row r="18" spans="1:7" ht="13.5" thickBot="1"/>
    <row r="19" spans="1:7" ht="33.75" thickBot="1">
      <c r="A19" s="374" t="s">
        <v>162</v>
      </c>
      <c r="B19" s="375"/>
      <c r="C19" s="197" t="s">
        <v>163</v>
      </c>
      <c r="D19" s="198" t="s">
        <v>164</v>
      </c>
      <c r="E19" s="199" t="s">
        <v>165</v>
      </c>
      <c r="F19" s="199" t="s">
        <v>166</v>
      </c>
      <c r="G19" s="200" t="s">
        <v>167</v>
      </c>
    </row>
    <row r="20" spans="1:7" ht="33.75" thickBot="1">
      <c r="A20" s="376"/>
      <c r="B20" s="377"/>
      <c r="C20" s="201" t="s">
        <v>122</v>
      </c>
      <c r="D20" s="202" t="s">
        <v>168</v>
      </c>
      <c r="E20" s="203">
        <f>C31</f>
        <v>24.865199999999998</v>
      </c>
      <c r="F20" s="203">
        <f>C30+E30</f>
        <v>18.664000000000001</v>
      </c>
      <c r="G20" s="204">
        <f>E20+F20</f>
        <v>43.529200000000003</v>
      </c>
    </row>
    <row r="21" spans="1:7" ht="33.75" thickBot="1">
      <c r="A21" s="205" t="s">
        <v>169</v>
      </c>
      <c r="B21" s="206"/>
      <c r="C21" s="207" t="s">
        <v>163</v>
      </c>
      <c r="D21" s="207" t="s">
        <v>164</v>
      </c>
      <c r="E21" s="207" t="s">
        <v>170</v>
      </c>
      <c r="F21" s="207" t="s">
        <v>171</v>
      </c>
      <c r="G21" s="208" t="s">
        <v>172</v>
      </c>
    </row>
    <row r="22" spans="1:7" ht="16.5">
      <c r="A22" s="244" t="s">
        <v>189</v>
      </c>
      <c r="B22" s="244" t="s">
        <v>208</v>
      </c>
      <c r="C22" s="245" t="s">
        <v>209</v>
      </c>
      <c r="D22" s="244" t="s">
        <v>42</v>
      </c>
      <c r="E22" s="244">
        <v>0.8</v>
      </c>
      <c r="F22" s="209">
        <v>14.17</v>
      </c>
      <c r="G22" s="210">
        <f t="shared" ref="G22:G29" si="1">E22*F22</f>
        <v>11.336</v>
      </c>
    </row>
    <row r="23" spans="1:7" ht="16.5">
      <c r="A23" s="244" t="s">
        <v>189</v>
      </c>
      <c r="B23" s="244" t="s">
        <v>210</v>
      </c>
      <c r="C23" s="245" t="s">
        <v>211</v>
      </c>
      <c r="D23" s="244" t="s">
        <v>42</v>
      </c>
      <c r="E23" s="244">
        <v>0.4</v>
      </c>
      <c r="F23" s="209">
        <v>18.32</v>
      </c>
      <c r="G23" s="210">
        <f t="shared" si="1"/>
        <v>7.3280000000000003</v>
      </c>
    </row>
    <row r="24" spans="1:7" ht="16.5">
      <c r="A24" s="244" t="s">
        <v>196</v>
      </c>
      <c r="B24" s="244" t="s">
        <v>212</v>
      </c>
      <c r="C24" s="245" t="s">
        <v>213</v>
      </c>
      <c r="D24" s="244" t="s">
        <v>17</v>
      </c>
      <c r="E24" s="244">
        <v>6</v>
      </c>
      <c r="F24" s="211">
        <v>0.8</v>
      </c>
      <c r="G24" s="210">
        <f t="shared" si="1"/>
        <v>4.8000000000000007</v>
      </c>
    </row>
    <row r="25" spans="1:7" ht="16.5">
      <c r="A25" s="244" t="s">
        <v>196</v>
      </c>
      <c r="B25" s="244" t="s">
        <v>214</v>
      </c>
      <c r="C25" s="245" t="s">
        <v>215</v>
      </c>
      <c r="D25" s="244" t="s">
        <v>5</v>
      </c>
      <c r="E25" s="244">
        <v>1</v>
      </c>
      <c r="F25" s="212">
        <v>5.35</v>
      </c>
      <c r="G25" s="210">
        <f t="shared" si="1"/>
        <v>5.35</v>
      </c>
    </row>
    <row r="26" spans="1:7" ht="16.5">
      <c r="A26" s="244" t="s">
        <v>196</v>
      </c>
      <c r="B26" s="244" t="s">
        <v>216</v>
      </c>
      <c r="C26" s="245" t="s">
        <v>217</v>
      </c>
      <c r="D26" s="244" t="s">
        <v>5</v>
      </c>
      <c r="E26" s="244">
        <v>1</v>
      </c>
      <c r="F26" s="212">
        <v>4.05</v>
      </c>
      <c r="G26" s="210">
        <f t="shared" si="1"/>
        <v>4.05</v>
      </c>
    </row>
    <row r="27" spans="1:7" ht="16.5">
      <c r="A27" s="244" t="s">
        <v>196</v>
      </c>
      <c r="B27" s="244" t="s">
        <v>218</v>
      </c>
      <c r="C27" s="245" t="s">
        <v>219</v>
      </c>
      <c r="D27" s="244" t="s">
        <v>5</v>
      </c>
      <c r="E27" s="244">
        <v>0.1</v>
      </c>
      <c r="F27" s="212">
        <v>38.659999999999997</v>
      </c>
      <c r="G27" s="210">
        <f t="shared" si="1"/>
        <v>3.8659999999999997</v>
      </c>
    </row>
    <row r="28" spans="1:7" ht="33">
      <c r="A28" s="244" t="s">
        <v>196</v>
      </c>
      <c r="B28" s="244" t="s">
        <v>220</v>
      </c>
      <c r="C28" s="245" t="s">
        <v>221</v>
      </c>
      <c r="D28" s="244" t="s">
        <v>5</v>
      </c>
      <c r="E28" s="244">
        <v>1</v>
      </c>
      <c r="F28" s="212">
        <v>6.7</v>
      </c>
      <c r="G28" s="210">
        <f t="shared" si="1"/>
        <v>6.7</v>
      </c>
    </row>
    <row r="29" spans="1:7" ht="33">
      <c r="A29" s="244" t="s">
        <v>196</v>
      </c>
      <c r="B29" s="244" t="s">
        <v>222</v>
      </c>
      <c r="C29" s="245" t="s">
        <v>223</v>
      </c>
      <c r="D29" s="244" t="s">
        <v>5</v>
      </c>
      <c r="E29" s="244">
        <v>0.02</v>
      </c>
      <c r="F29" s="212">
        <v>4.96</v>
      </c>
      <c r="G29" s="210">
        <f t="shared" si="1"/>
        <v>9.9199999999999997E-2</v>
      </c>
    </row>
    <row r="30" spans="1:7" ht="16.5">
      <c r="A30" s="213" t="s">
        <v>173</v>
      </c>
      <c r="B30" s="214"/>
      <c r="C30" s="215">
        <f>G22+G23</f>
        <v>18.664000000000001</v>
      </c>
      <c r="D30" s="216" t="s">
        <v>174</v>
      </c>
      <c r="E30" s="215"/>
      <c r="F30" s="216" t="s">
        <v>175</v>
      </c>
      <c r="G30" s="217">
        <f>C30+E30</f>
        <v>18.664000000000001</v>
      </c>
    </row>
    <row r="31" spans="1:7" ht="17.25" thickBot="1">
      <c r="A31" s="218" t="s">
        <v>176</v>
      </c>
      <c r="B31" s="219"/>
      <c r="C31" s="220">
        <f>G24+G25+G26+G27+G28+G29</f>
        <v>24.865199999999998</v>
      </c>
      <c r="D31" s="221" t="s">
        <v>177</v>
      </c>
      <c r="E31" s="220">
        <v>0</v>
      </c>
      <c r="F31" s="221" t="s">
        <v>178</v>
      </c>
      <c r="G31" s="222">
        <f>C31+E31</f>
        <v>24.865199999999998</v>
      </c>
    </row>
    <row r="32" spans="1:7" ht="17.25" thickBot="1">
      <c r="A32" s="378" t="s">
        <v>178</v>
      </c>
      <c r="B32" s="379"/>
      <c r="C32" s="379"/>
      <c r="D32" s="379"/>
      <c r="E32" s="379"/>
      <c r="F32" s="380"/>
      <c r="G32" s="223">
        <f>G30+G31</f>
        <v>43.529200000000003</v>
      </c>
    </row>
    <row r="35" spans="1:7" ht="13.5" thickBot="1"/>
    <row r="36" spans="1:7" ht="33.75" thickBot="1">
      <c r="A36" s="374" t="s">
        <v>162</v>
      </c>
      <c r="B36" s="375"/>
      <c r="C36" s="197" t="s">
        <v>163</v>
      </c>
      <c r="D36" s="198" t="s">
        <v>164</v>
      </c>
      <c r="E36" s="199" t="s">
        <v>165</v>
      </c>
      <c r="F36" s="199" t="s">
        <v>166</v>
      </c>
      <c r="G36" s="200" t="s">
        <v>167</v>
      </c>
    </row>
    <row r="37" spans="1:7" ht="33.75" thickBot="1">
      <c r="A37" s="376"/>
      <c r="B37" s="377"/>
      <c r="C37" s="201" t="s">
        <v>122</v>
      </c>
      <c r="D37" s="202" t="s">
        <v>168</v>
      </c>
      <c r="E37" s="203">
        <f>C45</f>
        <v>12.969757000000001</v>
      </c>
      <c r="F37" s="203">
        <f>C44+E44</f>
        <v>29.49</v>
      </c>
      <c r="G37" s="204">
        <f>E37+F37</f>
        <v>42.459756999999996</v>
      </c>
    </row>
    <row r="38" spans="1:7" ht="33.75" thickBot="1">
      <c r="A38" s="205" t="s">
        <v>169</v>
      </c>
      <c r="B38" s="206"/>
      <c r="C38" s="207" t="s">
        <v>163</v>
      </c>
      <c r="D38" s="207" t="s">
        <v>164</v>
      </c>
      <c r="E38" s="207" t="s">
        <v>170</v>
      </c>
      <c r="F38" s="207" t="s">
        <v>171</v>
      </c>
      <c r="G38" s="208" t="s">
        <v>172</v>
      </c>
    </row>
    <row r="39" spans="1:7" ht="16.5">
      <c r="A39" s="244" t="s">
        <v>189</v>
      </c>
      <c r="B39" s="244" t="s">
        <v>192</v>
      </c>
      <c r="C39" s="245" t="s">
        <v>193</v>
      </c>
      <c r="D39" s="244" t="s">
        <v>42</v>
      </c>
      <c r="E39" s="244">
        <v>0.5</v>
      </c>
      <c r="F39" s="209">
        <f>F7</f>
        <v>16.47</v>
      </c>
      <c r="G39" s="210">
        <f>E39*F39</f>
        <v>8.2349999999999994</v>
      </c>
    </row>
    <row r="40" spans="1:7" ht="16.5">
      <c r="A40" s="244" t="s">
        <v>189</v>
      </c>
      <c r="B40" s="244" t="s">
        <v>194</v>
      </c>
      <c r="C40" s="245" t="s">
        <v>195</v>
      </c>
      <c r="D40" s="244" t="s">
        <v>42</v>
      </c>
      <c r="E40" s="244">
        <v>1.5</v>
      </c>
      <c r="F40" s="209">
        <f>F8</f>
        <v>14.17</v>
      </c>
      <c r="G40" s="210">
        <f>E40*F40</f>
        <v>21.254999999999999</v>
      </c>
    </row>
    <row r="41" spans="1:7" ht="33">
      <c r="A41" s="244" t="s">
        <v>196</v>
      </c>
      <c r="B41" s="244" t="s">
        <v>199</v>
      </c>
      <c r="C41" s="245" t="s">
        <v>200</v>
      </c>
      <c r="D41" s="244" t="s">
        <v>17</v>
      </c>
      <c r="E41" s="244">
        <v>0.8</v>
      </c>
      <c r="F41" s="211">
        <f>F10</f>
        <v>5.99</v>
      </c>
      <c r="G41" s="210">
        <f>E41*F41</f>
        <v>4.7920000000000007</v>
      </c>
    </row>
    <row r="42" spans="1:7" ht="16.5">
      <c r="A42" s="244" t="s">
        <v>196</v>
      </c>
      <c r="B42" s="244" t="s">
        <v>224</v>
      </c>
      <c r="C42" s="245" t="s">
        <v>225</v>
      </c>
      <c r="D42" s="244" t="s">
        <v>205</v>
      </c>
      <c r="E42" s="244">
        <v>0.2</v>
      </c>
      <c r="F42" s="212">
        <v>6.87</v>
      </c>
      <c r="G42" s="210">
        <f>E42*F42</f>
        <v>1.3740000000000001</v>
      </c>
    </row>
    <row r="43" spans="1:7" ht="33">
      <c r="A43" s="244" t="s">
        <v>196</v>
      </c>
      <c r="B43" s="244" t="s">
        <v>226</v>
      </c>
      <c r="C43" s="245" t="s">
        <v>227</v>
      </c>
      <c r="D43" s="244" t="s">
        <v>17</v>
      </c>
      <c r="E43" s="244">
        <v>0.93330000000000002</v>
      </c>
      <c r="F43" s="212">
        <v>7.29</v>
      </c>
      <c r="G43" s="210">
        <f>E43*F43</f>
        <v>6.8037570000000001</v>
      </c>
    </row>
    <row r="44" spans="1:7" ht="16.5">
      <c r="A44" s="213" t="s">
        <v>173</v>
      </c>
      <c r="B44" s="214"/>
      <c r="C44" s="215">
        <f>G39+G40</f>
        <v>29.49</v>
      </c>
      <c r="D44" s="216" t="s">
        <v>174</v>
      </c>
      <c r="E44" s="215"/>
      <c r="F44" s="216" t="s">
        <v>175</v>
      </c>
      <c r="G44" s="217">
        <f>C44+E44</f>
        <v>29.49</v>
      </c>
    </row>
    <row r="45" spans="1:7" ht="17.25" thickBot="1">
      <c r="A45" s="218" t="s">
        <v>176</v>
      </c>
      <c r="B45" s="219"/>
      <c r="C45" s="220">
        <f>G41+G42+G43</f>
        <v>12.969757000000001</v>
      </c>
      <c r="D45" s="221" t="s">
        <v>177</v>
      </c>
      <c r="E45" s="220">
        <v>0</v>
      </c>
      <c r="F45" s="221" t="s">
        <v>178</v>
      </c>
      <c r="G45" s="222">
        <f>C45+E45</f>
        <v>12.969757000000001</v>
      </c>
    </row>
    <row r="46" spans="1:7" ht="17.25" thickBot="1">
      <c r="A46" s="378" t="s">
        <v>178</v>
      </c>
      <c r="B46" s="379"/>
      <c r="C46" s="379"/>
      <c r="D46" s="379"/>
      <c r="E46" s="379"/>
      <c r="F46" s="380"/>
      <c r="G46" s="223">
        <f>G44+G45</f>
        <v>42.459756999999996</v>
      </c>
    </row>
    <row r="49" spans="1:7" ht="13.5" thickBot="1"/>
    <row r="50" spans="1:7" ht="33.75" thickBot="1">
      <c r="A50" s="374" t="s">
        <v>162</v>
      </c>
      <c r="B50" s="375"/>
      <c r="C50" s="197" t="s">
        <v>163</v>
      </c>
      <c r="D50" s="198" t="s">
        <v>164</v>
      </c>
      <c r="E50" s="199" t="s">
        <v>165</v>
      </c>
      <c r="F50" s="199" t="s">
        <v>166</v>
      </c>
      <c r="G50" s="200" t="s">
        <v>167</v>
      </c>
    </row>
    <row r="51" spans="1:7" ht="33.75" thickBot="1">
      <c r="A51" s="376"/>
      <c r="B51" s="377"/>
      <c r="C51" s="201" t="s">
        <v>67</v>
      </c>
      <c r="D51" s="202" t="s">
        <v>168</v>
      </c>
      <c r="E51" s="203">
        <f>C67</f>
        <v>84.367874999999998</v>
      </c>
      <c r="F51" s="203">
        <f>C66+E66</f>
        <v>5.7365279999999998</v>
      </c>
      <c r="G51" s="204">
        <f>E51+F51</f>
        <v>90.104402999999991</v>
      </c>
    </row>
    <row r="52" spans="1:7" ht="33.75" thickBot="1">
      <c r="A52" s="205" t="s">
        <v>169</v>
      </c>
      <c r="B52" s="206"/>
      <c r="C52" s="207" t="s">
        <v>163</v>
      </c>
      <c r="D52" s="207" t="s">
        <v>164</v>
      </c>
      <c r="E52" s="207" t="s">
        <v>170</v>
      </c>
      <c r="F52" s="207" t="s">
        <v>171</v>
      </c>
      <c r="G52" s="208" t="s">
        <v>172</v>
      </c>
    </row>
    <row r="53" spans="1:7" ht="66">
      <c r="A53" s="244" t="s">
        <v>189</v>
      </c>
      <c r="B53" s="244" t="s">
        <v>228</v>
      </c>
      <c r="C53" s="245" t="s">
        <v>229</v>
      </c>
      <c r="D53" s="244" t="s">
        <v>230</v>
      </c>
      <c r="E53" s="244">
        <v>9.4000000000000004E-3</v>
      </c>
      <c r="F53" s="209">
        <v>85.44</v>
      </c>
      <c r="G53" s="210">
        <f>E53*F53</f>
        <v>0.80313599999999996</v>
      </c>
    </row>
    <row r="54" spans="1:7" ht="49.5">
      <c r="A54" s="244" t="s">
        <v>189</v>
      </c>
      <c r="B54" s="244" t="s">
        <v>231</v>
      </c>
      <c r="C54" s="245" t="s">
        <v>232</v>
      </c>
      <c r="D54" s="244" t="s">
        <v>230</v>
      </c>
      <c r="E54" s="244">
        <v>9.4000000000000004E-3</v>
      </c>
      <c r="F54" s="209">
        <v>120.53</v>
      </c>
      <c r="G54" s="210">
        <f t="shared" ref="G54:G65" si="2">E54*F54</f>
        <v>1.1329820000000002</v>
      </c>
    </row>
    <row r="55" spans="1:7" ht="49.5">
      <c r="A55" s="244" t="s">
        <v>189</v>
      </c>
      <c r="B55" s="244" t="s">
        <v>233</v>
      </c>
      <c r="C55" s="245" t="s">
        <v>234</v>
      </c>
      <c r="D55" s="244" t="s">
        <v>235</v>
      </c>
      <c r="E55" s="244">
        <v>3.0999999999999999E-3</v>
      </c>
      <c r="F55" s="209">
        <v>43.47</v>
      </c>
      <c r="G55" s="210">
        <f t="shared" si="2"/>
        <v>0.13475699999999999</v>
      </c>
    </row>
    <row r="56" spans="1:7" ht="66">
      <c r="A56" s="244" t="s">
        <v>189</v>
      </c>
      <c r="B56" s="244" t="s">
        <v>236</v>
      </c>
      <c r="C56" s="245" t="s">
        <v>237</v>
      </c>
      <c r="D56" s="244" t="s">
        <v>230</v>
      </c>
      <c r="E56" s="244">
        <v>1.2500000000000001E-2</v>
      </c>
      <c r="F56" s="209">
        <v>106.45</v>
      </c>
      <c r="G56" s="210">
        <f t="shared" si="2"/>
        <v>1.3306250000000002</v>
      </c>
    </row>
    <row r="57" spans="1:7" ht="33">
      <c r="A57" s="244" t="s">
        <v>189</v>
      </c>
      <c r="B57" s="244" t="s">
        <v>238</v>
      </c>
      <c r="C57" s="245" t="s">
        <v>239</v>
      </c>
      <c r="D57" s="244" t="s">
        <v>42</v>
      </c>
      <c r="E57" s="244">
        <v>2.5000000000000001E-3</v>
      </c>
      <c r="F57" s="209">
        <v>51.29</v>
      </c>
      <c r="G57" s="210">
        <f t="shared" si="2"/>
        <v>0.12822500000000001</v>
      </c>
    </row>
    <row r="58" spans="1:7" ht="33">
      <c r="A58" s="244" t="s">
        <v>189</v>
      </c>
      <c r="B58" s="244" t="s">
        <v>240</v>
      </c>
      <c r="C58" s="245" t="s">
        <v>241</v>
      </c>
      <c r="D58" s="244" t="s">
        <v>42</v>
      </c>
      <c r="E58" s="244">
        <v>3.0999999999999999E-3</v>
      </c>
      <c r="F58" s="209">
        <v>43.13</v>
      </c>
      <c r="G58" s="210">
        <f t="shared" si="2"/>
        <v>0.13370300000000002</v>
      </c>
    </row>
    <row r="59" spans="1:7" ht="33">
      <c r="A59" s="244" t="s">
        <v>189</v>
      </c>
      <c r="B59" s="244" t="s">
        <v>242</v>
      </c>
      <c r="C59" s="245" t="s">
        <v>243</v>
      </c>
      <c r="D59" s="244" t="s">
        <v>42</v>
      </c>
      <c r="E59" s="244">
        <v>0.01</v>
      </c>
      <c r="F59" s="209">
        <v>100.1</v>
      </c>
      <c r="G59" s="210">
        <f t="shared" si="2"/>
        <v>1.0009999999999999</v>
      </c>
    </row>
    <row r="60" spans="1:7" ht="33">
      <c r="A60" s="244" t="s">
        <v>189</v>
      </c>
      <c r="B60" s="244" t="s">
        <v>244</v>
      </c>
      <c r="C60" s="245" t="s">
        <v>245</v>
      </c>
      <c r="D60" s="244" t="s">
        <v>42</v>
      </c>
      <c r="E60" s="244">
        <v>1.2500000000000001E-2</v>
      </c>
      <c r="F60" s="209">
        <v>238.86</v>
      </c>
      <c r="G60" s="210">
        <f t="shared" si="2"/>
        <v>2.9857500000000003</v>
      </c>
    </row>
    <row r="61" spans="1:7" ht="16.5">
      <c r="A61" s="244" t="s">
        <v>189</v>
      </c>
      <c r="B61" s="244" t="s">
        <v>194</v>
      </c>
      <c r="C61" s="245" t="s">
        <v>195</v>
      </c>
      <c r="D61" s="244" t="s">
        <v>42</v>
      </c>
      <c r="E61" s="244">
        <v>0.105</v>
      </c>
      <c r="F61" s="209">
        <f>F40</f>
        <v>14.17</v>
      </c>
      <c r="G61" s="210">
        <f t="shared" si="2"/>
        <v>1.4878499999999999</v>
      </c>
    </row>
    <row r="62" spans="1:7" ht="33">
      <c r="A62" s="244" t="s">
        <v>189</v>
      </c>
      <c r="B62" s="244" t="s">
        <v>246</v>
      </c>
      <c r="C62" s="245" t="s">
        <v>247</v>
      </c>
      <c r="D62" s="244" t="s">
        <v>230</v>
      </c>
      <c r="E62" s="244">
        <v>1.2500000000000001E-2</v>
      </c>
      <c r="F62" s="209">
        <v>65.39</v>
      </c>
      <c r="G62" s="210">
        <f t="shared" si="2"/>
        <v>0.81737500000000007</v>
      </c>
    </row>
    <row r="63" spans="1:7" ht="33">
      <c r="A63" s="244" t="s">
        <v>189</v>
      </c>
      <c r="B63" s="244" t="s">
        <v>248</v>
      </c>
      <c r="C63" s="245" t="s">
        <v>249</v>
      </c>
      <c r="D63" s="244" t="s">
        <v>230</v>
      </c>
      <c r="E63" s="244">
        <v>1.2500000000000001E-2</v>
      </c>
      <c r="F63" s="209">
        <v>5.52</v>
      </c>
      <c r="G63" s="210">
        <f t="shared" si="2"/>
        <v>6.8999999999999992E-2</v>
      </c>
    </row>
    <row r="64" spans="1:7" ht="33">
      <c r="A64" s="244" t="s">
        <v>196</v>
      </c>
      <c r="B64" s="244" t="s">
        <v>250</v>
      </c>
      <c r="C64" s="245" t="s">
        <v>251</v>
      </c>
      <c r="D64" s="244" t="s">
        <v>36</v>
      </c>
      <c r="E64" s="244">
        <v>0.77</v>
      </c>
      <c r="F64" s="209">
        <v>52</v>
      </c>
      <c r="G64" s="210">
        <f t="shared" si="2"/>
        <v>40.04</v>
      </c>
    </row>
    <row r="65" spans="1:9" ht="33">
      <c r="A65" s="244" t="s">
        <v>196</v>
      </c>
      <c r="B65" s="244" t="s">
        <v>252</v>
      </c>
      <c r="C65" s="245" t="s">
        <v>253</v>
      </c>
      <c r="D65" s="244" t="s">
        <v>36</v>
      </c>
      <c r="E65" s="244">
        <v>0.77</v>
      </c>
      <c r="F65" s="209">
        <v>52</v>
      </c>
      <c r="G65" s="210">
        <f t="shared" si="2"/>
        <v>40.04</v>
      </c>
    </row>
    <row r="66" spans="1:9" ht="16.5">
      <c r="A66" s="213" t="s">
        <v>173</v>
      </c>
      <c r="B66" s="214"/>
      <c r="C66" s="215">
        <f>G61+G60+G59+G58+G57</f>
        <v>5.7365279999999998</v>
      </c>
      <c r="D66" s="216" t="s">
        <v>174</v>
      </c>
      <c r="E66" s="215"/>
      <c r="F66" s="216" t="s">
        <v>175</v>
      </c>
      <c r="G66" s="217">
        <f>C66+E66</f>
        <v>5.7365279999999998</v>
      </c>
    </row>
    <row r="67" spans="1:9" ht="17.25" thickBot="1">
      <c r="A67" s="218" t="s">
        <v>176</v>
      </c>
      <c r="B67" s="219"/>
      <c r="C67" s="220">
        <f>G53+G54+G55+G56+G62+G63+G64+G65</f>
        <v>84.367874999999998</v>
      </c>
      <c r="D67" s="221" t="s">
        <v>177</v>
      </c>
      <c r="E67" s="220">
        <v>0</v>
      </c>
      <c r="F67" s="221" t="s">
        <v>178</v>
      </c>
      <c r="G67" s="222">
        <f>C67+E67</f>
        <v>84.367874999999998</v>
      </c>
    </row>
    <row r="68" spans="1:9" ht="17.25" thickBot="1">
      <c r="A68" s="378" t="s">
        <v>178</v>
      </c>
      <c r="B68" s="379"/>
      <c r="C68" s="379"/>
      <c r="D68" s="379"/>
      <c r="E68" s="379"/>
      <c r="F68" s="380"/>
      <c r="G68" s="223">
        <f>G66+G67</f>
        <v>90.104402999999991</v>
      </c>
    </row>
    <row r="70" spans="1:9" ht="13.5" thickBot="1"/>
    <row r="71" spans="1:9" s="255" customFormat="1" ht="13.5" thickBot="1">
      <c r="A71" s="256"/>
      <c r="B71" s="257"/>
      <c r="C71" s="257"/>
      <c r="D71" s="257"/>
      <c r="E71" s="257"/>
      <c r="F71" s="257"/>
      <c r="G71" s="257"/>
      <c r="H71" s="257"/>
      <c r="I71" s="258"/>
    </row>
    <row r="73" spans="1:9" ht="15.75">
      <c r="C73" s="259" t="s">
        <v>254</v>
      </c>
      <c r="H73" t="s">
        <v>206</v>
      </c>
    </row>
    <row r="75" spans="1:9" ht="13.5" thickBot="1"/>
    <row r="76" spans="1:9" ht="33.75" thickBot="1">
      <c r="A76" s="374" t="s">
        <v>162</v>
      </c>
      <c r="B76" s="375"/>
      <c r="C76" s="197" t="s">
        <v>163</v>
      </c>
      <c r="D76" s="198" t="s">
        <v>164</v>
      </c>
      <c r="E76" s="199" t="s">
        <v>165</v>
      </c>
      <c r="F76" s="199" t="s">
        <v>166</v>
      </c>
      <c r="G76" s="200" t="s">
        <v>167</v>
      </c>
    </row>
    <row r="77" spans="1:9" ht="17.25" thickBot="1">
      <c r="A77" s="376"/>
      <c r="B77" s="377"/>
      <c r="C77" s="201" t="s">
        <v>27</v>
      </c>
      <c r="D77" s="202" t="s">
        <v>168</v>
      </c>
      <c r="E77" s="203">
        <f>C82</f>
        <v>0.36048000000000002</v>
      </c>
      <c r="F77" s="203">
        <f>C81+E81</f>
        <v>5.3479999999999999</v>
      </c>
      <c r="G77" s="204">
        <f>E77+F77</f>
        <v>5.7084799999999998</v>
      </c>
    </row>
    <row r="78" spans="1:9" ht="33.75" thickBot="1">
      <c r="A78" s="261" t="s">
        <v>169</v>
      </c>
      <c r="B78" s="198"/>
      <c r="C78" s="199" t="s">
        <v>163</v>
      </c>
      <c r="D78" s="199" t="s">
        <v>164</v>
      </c>
      <c r="E78" s="199" t="s">
        <v>170</v>
      </c>
      <c r="F78" s="199" t="s">
        <v>171</v>
      </c>
      <c r="G78" s="200" t="s">
        <v>172</v>
      </c>
    </row>
    <row r="79" spans="1:9" ht="16.5">
      <c r="A79" s="271"/>
      <c r="B79" s="272">
        <v>2099</v>
      </c>
      <c r="C79" s="273" t="s">
        <v>181</v>
      </c>
      <c r="D79" s="274" t="s">
        <v>42</v>
      </c>
      <c r="E79" s="275">
        <v>0.4</v>
      </c>
      <c r="F79" s="276">
        <v>13.37</v>
      </c>
      <c r="G79" s="277">
        <f>E79*F79</f>
        <v>5.3479999999999999</v>
      </c>
    </row>
    <row r="80" spans="1:9" ht="17.25" thickBot="1">
      <c r="A80" s="278"/>
      <c r="B80" s="279">
        <v>94215</v>
      </c>
      <c r="C80" s="280" t="s">
        <v>255</v>
      </c>
      <c r="D80" s="281" t="s">
        <v>42</v>
      </c>
      <c r="E80" s="282">
        <v>4.0000000000000001E-3</v>
      </c>
      <c r="F80" s="283">
        <v>90.12</v>
      </c>
      <c r="G80" s="284">
        <f>E80*F80</f>
        <v>0.36048000000000002</v>
      </c>
    </row>
    <row r="81" spans="1:7" ht="16.5">
      <c r="A81" s="266" t="s">
        <v>173</v>
      </c>
      <c r="B81" s="267"/>
      <c r="C81" s="268">
        <f>G79</f>
        <v>5.3479999999999999</v>
      </c>
      <c r="D81" s="269" t="s">
        <v>174</v>
      </c>
      <c r="E81" s="268"/>
      <c r="F81" s="269" t="s">
        <v>175</v>
      </c>
      <c r="G81" s="270">
        <f>C81+E81</f>
        <v>5.3479999999999999</v>
      </c>
    </row>
    <row r="82" spans="1:7" ht="17.25" thickBot="1">
      <c r="A82" s="218" t="s">
        <v>176</v>
      </c>
      <c r="B82" s="219"/>
      <c r="C82" s="220">
        <f>G80</f>
        <v>0.36048000000000002</v>
      </c>
      <c r="D82" s="221" t="s">
        <v>177</v>
      </c>
      <c r="E82" s="220">
        <v>0</v>
      </c>
      <c r="F82" s="221" t="s">
        <v>178</v>
      </c>
      <c r="G82" s="222">
        <f>C82+E82</f>
        <v>0.36048000000000002</v>
      </c>
    </row>
    <row r="83" spans="1:7" ht="17.25" thickBot="1">
      <c r="A83" s="378" t="s">
        <v>178</v>
      </c>
      <c r="B83" s="379"/>
      <c r="C83" s="379"/>
      <c r="D83" s="379"/>
      <c r="E83" s="379"/>
      <c r="F83" s="380"/>
      <c r="G83" s="223">
        <f>G81+G82</f>
        <v>5.7084799999999998</v>
      </c>
    </row>
    <row r="86" spans="1:7" ht="13.5" thickBot="1"/>
    <row r="87" spans="1:7" ht="33.75" thickBot="1">
      <c r="A87" s="374" t="s">
        <v>162</v>
      </c>
      <c r="B87" s="375"/>
      <c r="C87" s="197" t="s">
        <v>163</v>
      </c>
      <c r="D87" s="198" t="s">
        <v>164</v>
      </c>
      <c r="E87" s="199" t="s">
        <v>165</v>
      </c>
      <c r="F87" s="199" t="s">
        <v>166</v>
      </c>
      <c r="G87" s="200" t="s">
        <v>167</v>
      </c>
    </row>
    <row r="88" spans="1:7" ht="33.75" thickBot="1">
      <c r="A88" s="376"/>
      <c r="B88" s="377"/>
      <c r="C88" s="201" t="s">
        <v>30</v>
      </c>
      <c r="D88" s="202" t="s">
        <v>168</v>
      </c>
      <c r="E88" s="203">
        <f>C96</f>
        <v>4.7610399999999995</v>
      </c>
      <c r="F88" s="203">
        <f>C95+E95</f>
        <v>8.870000000000001</v>
      </c>
      <c r="G88" s="204">
        <f>E88+F88</f>
        <v>13.63104</v>
      </c>
    </row>
    <row r="89" spans="1:7" ht="33">
      <c r="A89" s="261" t="s">
        <v>169</v>
      </c>
      <c r="B89" s="198"/>
      <c r="C89" s="199" t="s">
        <v>163</v>
      </c>
      <c r="D89" s="199" t="s">
        <v>164</v>
      </c>
      <c r="E89" s="199" t="s">
        <v>170</v>
      </c>
      <c r="F89" s="199" t="s">
        <v>171</v>
      </c>
      <c r="G89" s="200" t="s">
        <v>172</v>
      </c>
    </row>
    <row r="90" spans="1:7" ht="16.5">
      <c r="A90" s="244"/>
      <c r="B90" s="262">
        <v>94281</v>
      </c>
      <c r="C90" s="263" t="s">
        <v>256</v>
      </c>
      <c r="D90" s="287" t="s">
        <v>42</v>
      </c>
      <c r="E90" s="264">
        <v>0.2</v>
      </c>
      <c r="F90" s="265">
        <v>17.61</v>
      </c>
      <c r="G90" s="211">
        <f>E90*F90</f>
        <v>3.5220000000000002</v>
      </c>
    </row>
    <row r="91" spans="1:7" ht="16.5">
      <c r="A91" s="244"/>
      <c r="B91" s="262">
        <v>94015</v>
      </c>
      <c r="C91" s="263" t="s">
        <v>257</v>
      </c>
      <c r="D91" s="287" t="s">
        <v>42</v>
      </c>
      <c r="E91" s="264">
        <v>4.0000000000000001E-3</v>
      </c>
      <c r="F91" s="265">
        <v>133.44999999999999</v>
      </c>
      <c r="G91" s="211">
        <f>E91*F91</f>
        <v>0.53379999999999994</v>
      </c>
    </row>
    <row r="92" spans="1:7" ht="16.5">
      <c r="A92" s="244"/>
      <c r="B92" s="262">
        <v>2099</v>
      </c>
      <c r="C92" s="263" t="s">
        <v>181</v>
      </c>
      <c r="D92" s="287" t="s">
        <v>42</v>
      </c>
      <c r="E92" s="264">
        <v>0.4</v>
      </c>
      <c r="F92" s="265">
        <v>13.37</v>
      </c>
      <c r="G92" s="211">
        <f>E92*F92</f>
        <v>5.3479999999999999</v>
      </c>
    </row>
    <row r="93" spans="1:7" ht="16.5">
      <c r="A93" s="244"/>
      <c r="B93" s="262">
        <v>94019</v>
      </c>
      <c r="C93" s="263" t="s">
        <v>258</v>
      </c>
      <c r="D93" s="287" t="s">
        <v>42</v>
      </c>
      <c r="E93" s="264">
        <v>0.1</v>
      </c>
      <c r="F93" s="265">
        <v>38.5</v>
      </c>
      <c r="G93" s="211">
        <f>E93*F93</f>
        <v>3.85</v>
      </c>
    </row>
    <row r="94" spans="1:7" ht="16.5">
      <c r="A94" s="244"/>
      <c r="B94" s="262">
        <v>94113</v>
      </c>
      <c r="C94" s="263" t="s">
        <v>259</v>
      </c>
      <c r="D94" s="287" t="s">
        <v>42</v>
      </c>
      <c r="E94" s="264">
        <v>4.0000000000000001E-3</v>
      </c>
      <c r="F94" s="265">
        <v>94.31</v>
      </c>
      <c r="G94" s="211">
        <f>E94*F94</f>
        <v>0.37724000000000002</v>
      </c>
    </row>
    <row r="95" spans="1:7" ht="16.5">
      <c r="A95" s="266" t="s">
        <v>173</v>
      </c>
      <c r="B95" s="267"/>
      <c r="C95" s="268">
        <f>G90+G92</f>
        <v>8.870000000000001</v>
      </c>
      <c r="D95" s="269" t="s">
        <v>174</v>
      </c>
      <c r="E95" s="268"/>
      <c r="F95" s="269" t="s">
        <v>175</v>
      </c>
      <c r="G95" s="270">
        <f>C95+E95</f>
        <v>8.870000000000001</v>
      </c>
    </row>
    <row r="96" spans="1:7" ht="17.25" thickBot="1">
      <c r="A96" s="218" t="s">
        <v>176</v>
      </c>
      <c r="B96" s="219"/>
      <c r="C96" s="220">
        <f>G91+G93+G94</f>
        <v>4.7610399999999995</v>
      </c>
      <c r="D96" s="221" t="s">
        <v>177</v>
      </c>
      <c r="E96" s="220">
        <v>0</v>
      </c>
      <c r="F96" s="221" t="s">
        <v>178</v>
      </c>
      <c r="G96" s="222">
        <f>C96+E96</f>
        <v>4.7610399999999995</v>
      </c>
    </row>
    <row r="97" spans="1:7" ht="17.25" thickBot="1">
      <c r="A97" s="378" t="s">
        <v>178</v>
      </c>
      <c r="B97" s="379"/>
      <c r="C97" s="379"/>
      <c r="D97" s="379"/>
      <c r="E97" s="379"/>
      <c r="F97" s="380"/>
      <c r="G97" s="223">
        <f>G95+G96</f>
        <v>13.63104</v>
      </c>
    </row>
    <row r="100" spans="1:7" ht="13.5" thickBot="1"/>
    <row r="101" spans="1:7" ht="33.75" thickBot="1">
      <c r="A101" s="374" t="s">
        <v>162</v>
      </c>
      <c r="B101" s="375"/>
      <c r="C101" s="197" t="s">
        <v>163</v>
      </c>
      <c r="D101" s="198" t="s">
        <v>164</v>
      </c>
      <c r="E101" s="199" t="s">
        <v>165</v>
      </c>
      <c r="F101" s="199" t="s">
        <v>166</v>
      </c>
      <c r="G101" s="200" t="s">
        <v>167</v>
      </c>
    </row>
    <row r="102" spans="1:7" ht="33.75" thickBot="1">
      <c r="A102" s="376"/>
      <c r="B102" s="377"/>
      <c r="C102" s="201" t="s">
        <v>30</v>
      </c>
      <c r="D102" s="202" t="s">
        <v>168</v>
      </c>
      <c r="E102" s="203">
        <f>C111</f>
        <v>5.4163199999999998</v>
      </c>
      <c r="F102" s="203">
        <f>C110+E110</f>
        <v>6.1959999999999997</v>
      </c>
      <c r="G102" s="204">
        <f>E102+F102</f>
        <v>11.61232</v>
      </c>
    </row>
    <row r="103" spans="1:7" ht="33">
      <c r="A103" s="261" t="s">
        <v>169</v>
      </c>
      <c r="B103" s="198"/>
      <c r="C103" s="199" t="s">
        <v>163</v>
      </c>
      <c r="D103" s="199" t="s">
        <v>164</v>
      </c>
      <c r="E103" s="199" t="s">
        <v>170</v>
      </c>
      <c r="F103" s="199" t="s">
        <v>171</v>
      </c>
      <c r="G103" s="200" t="s">
        <v>172</v>
      </c>
    </row>
    <row r="104" spans="1:7" ht="16.5">
      <c r="A104" s="244"/>
      <c r="B104" s="262">
        <v>2099</v>
      </c>
      <c r="C104" s="263" t="s">
        <v>181</v>
      </c>
      <c r="D104" s="287" t="s">
        <v>42</v>
      </c>
      <c r="E104" s="264">
        <v>0.2</v>
      </c>
      <c r="F104" s="265">
        <f>F92</f>
        <v>13.37</v>
      </c>
      <c r="G104" s="211">
        <f t="shared" ref="G104:G109" si="3">E104*F104</f>
        <v>2.6739999999999999</v>
      </c>
    </row>
    <row r="105" spans="1:7" ht="16.5">
      <c r="A105" s="244"/>
      <c r="B105" s="262">
        <v>94019</v>
      </c>
      <c r="C105" s="263" t="s">
        <v>258</v>
      </c>
      <c r="D105" s="287" t="s">
        <v>42</v>
      </c>
      <c r="E105" s="264">
        <v>0.1</v>
      </c>
      <c r="F105" s="265">
        <f>F93</f>
        <v>38.5</v>
      </c>
      <c r="G105" s="211">
        <f t="shared" si="3"/>
        <v>3.85</v>
      </c>
    </row>
    <row r="106" spans="1:7" ht="16.5">
      <c r="A106" s="244"/>
      <c r="B106" s="262">
        <v>94038</v>
      </c>
      <c r="C106" s="263" t="s">
        <v>260</v>
      </c>
      <c r="D106" s="287" t="s">
        <v>42</v>
      </c>
      <c r="E106" s="264">
        <v>4.0000000000000001E-3</v>
      </c>
      <c r="F106" s="265">
        <v>163.82</v>
      </c>
      <c r="G106" s="211">
        <f t="shared" si="3"/>
        <v>0.65527999999999997</v>
      </c>
    </row>
    <row r="107" spans="1:7" ht="16.5">
      <c r="A107" s="244"/>
      <c r="B107" s="262">
        <v>94113</v>
      </c>
      <c r="C107" s="263" t="s">
        <v>259</v>
      </c>
      <c r="D107" s="287" t="s">
        <v>42</v>
      </c>
      <c r="E107" s="264">
        <v>4.0000000000000001E-3</v>
      </c>
      <c r="F107" s="265">
        <f>F94</f>
        <v>94.31</v>
      </c>
      <c r="G107" s="211">
        <f t="shared" si="3"/>
        <v>0.37724000000000002</v>
      </c>
    </row>
    <row r="108" spans="1:7" ht="16.5">
      <c r="A108" s="244"/>
      <c r="B108" s="262">
        <v>94015</v>
      </c>
      <c r="C108" s="263" t="s">
        <v>257</v>
      </c>
      <c r="D108" s="287" t="s">
        <v>42</v>
      </c>
      <c r="E108" s="264">
        <v>4.0000000000000001E-3</v>
      </c>
      <c r="F108" s="265">
        <f>F91</f>
        <v>133.44999999999999</v>
      </c>
      <c r="G108" s="211">
        <f t="shared" si="3"/>
        <v>0.53379999999999994</v>
      </c>
    </row>
    <row r="109" spans="1:7" ht="16.5">
      <c r="A109" s="288"/>
      <c r="B109" s="262">
        <v>94281</v>
      </c>
      <c r="C109" s="263" t="s">
        <v>256</v>
      </c>
      <c r="D109" s="287" t="s">
        <v>42</v>
      </c>
      <c r="E109" s="264">
        <v>0.2</v>
      </c>
      <c r="F109" s="265">
        <f>F90</f>
        <v>17.61</v>
      </c>
      <c r="G109" s="211">
        <f t="shared" si="3"/>
        <v>3.5220000000000002</v>
      </c>
    </row>
    <row r="110" spans="1:7" ht="16.5">
      <c r="A110" s="266" t="s">
        <v>173</v>
      </c>
      <c r="B110" s="267"/>
      <c r="C110" s="268">
        <f>G104+G109</f>
        <v>6.1959999999999997</v>
      </c>
      <c r="D110" s="269" t="s">
        <v>174</v>
      </c>
      <c r="E110" s="268"/>
      <c r="F110" s="269" t="s">
        <v>175</v>
      </c>
      <c r="G110" s="270">
        <f>C110+E110</f>
        <v>6.1959999999999997</v>
      </c>
    </row>
    <row r="111" spans="1:7" ht="17.25" thickBot="1">
      <c r="A111" s="218" t="s">
        <v>176</v>
      </c>
      <c r="B111" s="219"/>
      <c r="C111" s="220">
        <f>G105+G106+G107+G108</f>
        <v>5.4163199999999998</v>
      </c>
      <c r="D111" s="221" t="s">
        <v>177</v>
      </c>
      <c r="E111" s="220">
        <v>0</v>
      </c>
      <c r="F111" s="221" t="s">
        <v>178</v>
      </c>
      <c r="G111" s="222">
        <f>C111+E111</f>
        <v>5.4163199999999998</v>
      </c>
    </row>
    <row r="112" spans="1:7" ht="17.25" thickBot="1">
      <c r="A112" s="378" t="s">
        <v>178</v>
      </c>
      <c r="B112" s="379"/>
      <c r="C112" s="379"/>
      <c r="D112" s="379"/>
      <c r="E112" s="379"/>
      <c r="F112" s="380"/>
      <c r="G112" s="223">
        <f>G110+G111</f>
        <v>11.61232</v>
      </c>
    </row>
    <row r="115" spans="1:7" ht="13.5" thickBot="1"/>
    <row r="116" spans="1:7" ht="33.75" thickBot="1">
      <c r="A116" s="374" t="s">
        <v>162</v>
      </c>
      <c r="B116" s="375"/>
      <c r="C116" s="197" t="s">
        <v>163</v>
      </c>
      <c r="D116" s="198" t="s">
        <v>164</v>
      </c>
      <c r="E116" s="199" t="s">
        <v>165</v>
      </c>
      <c r="F116" s="199" t="s">
        <v>166</v>
      </c>
      <c r="G116" s="200" t="s">
        <v>167</v>
      </c>
    </row>
    <row r="117" spans="1:7" ht="33.75" thickBot="1">
      <c r="A117" s="376"/>
      <c r="B117" s="377"/>
      <c r="C117" s="201" t="s">
        <v>35</v>
      </c>
      <c r="D117" s="202" t="s">
        <v>168</v>
      </c>
      <c r="E117" s="203">
        <f>C122</f>
        <v>6.1253673000000006</v>
      </c>
      <c r="F117" s="203">
        <f>C121+E121</f>
        <v>0</v>
      </c>
      <c r="G117" s="204">
        <f>E117+F117</f>
        <v>6.1253673000000006</v>
      </c>
    </row>
    <row r="118" spans="1:7" ht="33">
      <c r="A118" s="261" t="s">
        <v>169</v>
      </c>
      <c r="B118" s="198"/>
      <c r="C118" s="199" t="s">
        <v>163</v>
      </c>
      <c r="D118" s="199" t="s">
        <v>164</v>
      </c>
      <c r="E118" s="199" t="s">
        <v>170</v>
      </c>
      <c r="F118" s="199" t="s">
        <v>171</v>
      </c>
      <c r="G118" s="200" t="s">
        <v>172</v>
      </c>
    </row>
    <row r="119" spans="1:7" ht="16.5">
      <c r="A119" s="244"/>
      <c r="B119" s="262">
        <v>94015</v>
      </c>
      <c r="C119" s="263" t="s">
        <v>257</v>
      </c>
      <c r="D119" s="287" t="s">
        <v>42</v>
      </c>
      <c r="E119" s="264">
        <v>1.4999999999999999E-2</v>
      </c>
      <c r="F119" s="265">
        <f>F108</f>
        <v>133.44999999999999</v>
      </c>
      <c r="G119" s="211">
        <f>E119*F119</f>
        <v>2.0017499999999999</v>
      </c>
    </row>
    <row r="120" spans="1:7" ht="16.5">
      <c r="A120" s="244"/>
      <c r="B120" s="262">
        <v>94008</v>
      </c>
      <c r="C120" s="263" t="s">
        <v>261</v>
      </c>
      <c r="D120" s="287" t="s">
        <v>42</v>
      </c>
      <c r="E120" s="264">
        <v>2.981E-2</v>
      </c>
      <c r="F120" s="265">
        <v>138.33000000000001</v>
      </c>
      <c r="G120" s="211">
        <f>E120*F120</f>
        <v>4.1236173000000003</v>
      </c>
    </row>
    <row r="121" spans="1:7" ht="16.5">
      <c r="A121" s="266" t="s">
        <v>173</v>
      </c>
      <c r="B121" s="267"/>
      <c r="C121" s="268">
        <v>0</v>
      </c>
      <c r="D121" s="269" t="s">
        <v>174</v>
      </c>
      <c r="E121" s="268"/>
      <c r="F121" s="269" t="s">
        <v>175</v>
      </c>
      <c r="G121" s="270">
        <f>C121+E121</f>
        <v>0</v>
      </c>
    </row>
    <row r="122" spans="1:7" ht="17.25" thickBot="1">
      <c r="A122" s="218" t="s">
        <v>176</v>
      </c>
      <c r="B122" s="219"/>
      <c r="C122" s="220">
        <f>G119+G120</f>
        <v>6.1253673000000006</v>
      </c>
      <c r="D122" s="221" t="s">
        <v>177</v>
      </c>
      <c r="E122" s="220">
        <v>0</v>
      </c>
      <c r="F122" s="221" t="s">
        <v>178</v>
      </c>
      <c r="G122" s="222">
        <f>C122+E122</f>
        <v>6.1253673000000006</v>
      </c>
    </row>
    <row r="123" spans="1:7" ht="17.25" thickBot="1">
      <c r="A123" s="378" t="s">
        <v>178</v>
      </c>
      <c r="B123" s="379"/>
      <c r="C123" s="379"/>
      <c r="D123" s="379"/>
      <c r="E123" s="379"/>
      <c r="F123" s="380"/>
      <c r="G123" s="223">
        <v>6.12</v>
      </c>
    </row>
    <row r="126" spans="1:7" ht="13.5" thickBot="1"/>
    <row r="127" spans="1:7" ht="33.75" thickBot="1">
      <c r="A127" s="374" t="s">
        <v>162</v>
      </c>
      <c r="B127" s="375"/>
      <c r="C127" s="197" t="s">
        <v>163</v>
      </c>
      <c r="D127" s="198" t="s">
        <v>164</v>
      </c>
      <c r="E127" s="199" t="s">
        <v>165</v>
      </c>
      <c r="F127" s="199" t="s">
        <v>166</v>
      </c>
      <c r="G127" s="200" t="s">
        <v>167</v>
      </c>
    </row>
    <row r="128" spans="1:7" ht="33.75" thickBot="1">
      <c r="A128" s="376"/>
      <c r="B128" s="377"/>
      <c r="C128" s="201" t="s">
        <v>35</v>
      </c>
      <c r="D128" s="202" t="s">
        <v>168</v>
      </c>
      <c r="E128" s="203">
        <f>C132</f>
        <v>1.0247486400000001</v>
      </c>
      <c r="F128" s="203">
        <f>C131+E131</f>
        <v>0</v>
      </c>
      <c r="G128" s="204">
        <f>E128+F128</f>
        <v>1.0247486400000001</v>
      </c>
    </row>
    <row r="129" spans="1:7" ht="33">
      <c r="A129" s="261" t="s">
        <v>169</v>
      </c>
      <c r="B129" s="198"/>
      <c r="C129" s="199" t="s">
        <v>163</v>
      </c>
      <c r="D129" s="199" t="s">
        <v>164</v>
      </c>
      <c r="E129" s="199" t="s">
        <v>170</v>
      </c>
      <c r="F129" s="199" t="s">
        <v>171</v>
      </c>
      <c r="G129" s="200" t="s">
        <v>172</v>
      </c>
    </row>
    <row r="130" spans="1:7" ht="16.5">
      <c r="A130" s="244"/>
      <c r="B130" s="262">
        <v>94008</v>
      </c>
      <c r="C130" s="263" t="s">
        <v>261</v>
      </c>
      <c r="D130" s="287" t="s">
        <v>42</v>
      </c>
      <c r="E130" s="264">
        <v>7.4079999999999997E-3</v>
      </c>
      <c r="F130" s="265">
        <f>F120</f>
        <v>138.33000000000001</v>
      </c>
      <c r="G130" s="211">
        <f>E130*F130</f>
        <v>1.0247486400000001</v>
      </c>
    </row>
    <row r="131" spans="1:7" ht="16.5">
      <c r="A131" s="266" t="s">
        <v>173</v>
      </c>
      <c r="B131" s="267"/>
      <c r="C131" s="268">
        <v>0</v>
      </c>
      <c r="D131" s="269" t="s">
        <v>174</v>
      </c>
      <c r="E131" s="268"/>
      <c r="F131" s="269" t="s">
        <v>175</v>
      </c>
      <c r="G131" s="270">
        <f>C131+E131</f>
        <v>0</v>
      </c>
    </row>
    <row r="132" spans="1:7" ht="17.25" thickBot="1">
      <c r="A132" s="218" t="s">
        <v>176</v>
      </c>
      <c r="B132" s="219"/>
      <c r="C132" s="220">
        <f>G130</f>
        <v>1.0247486400000001</v>
      </c>
      <c r="D132" s="221" t="s">
        <v>177</v>
      </c>
      <c r="E132" s="220">
        <v>0</v>
      </c>
      <c r="F132" s="221" t="s">
        <v>178</v>
      </c>
      <c r="G132" s="222">
        <f>C132+E132</f>
        <v>1.0247486400000001</v>
      </c>
    </row>
    <row r="133" spans="1:7" ht="17.25" thickBot="1">
      <c r="A133" s="378" t="s">
        <v>178</v>
      </c>
      <c r="B133" s="379"/>
      <c r="C133" s="379"/>
      <c r="D133" s="379"/>
      <c r="E133" s="379"/>
      <c r="F133" s="380"/>
      <c r="G133" s="223">
        <f>G131+G132</f>
        <v>1.0247486400000001</v>
      </c>
    </row>
    <row r="136" spans="1:7" ht="13.5" thickBot="1"/>
    <row r="137" spans="1:7" ht="33.75" thickBot="1">
      <c r="A137" s="374" t="s">
        <v>162</v>
      </c>
      <c r="B137" s="375"/>
      <c r="C137" s="197" t="s">
        <v>163</v>
      </c>
      <c r="D137" s="198" t="s">
        <v>164</v>
      </c>
      <c r="E137" s="199" t="s">
        <v>165</v>
      </c>
      <c r="F137" s="199" t="s">
        <v>166</v>
      </c>
      <c r="G137" s="200" t="s">
        <v>167</v>
      </c>
    </row>
    <row r="138" spans="1:7" ht="17.25" thickBot="1">
      <c r="A138" s="376"/>
      <c r="B138" s="377"/>
      <c r="C138" s="201" t="s">
        <v>45</v>
      </c>
      <c r="D138" s="202" t="s">
        <v>168</v>
      </c>
      <c r="E138" s="203">
        <f>C145</f>
        <v>8.5</v>
      </c>
      <c r="F138" s="203">
        <f>C144+E144</f>
        <v>181.61750000000001</v>
      </c>
      <c r="G138" s="204">
        <f>E138+F138</f>
        <v>190.11750000000001</v>
      </c>
    </row>
    <row r="139" spans="1:7" ht="33">
      <c r="A139" s="261" t="s">
        <v>169</v>
      </c>
      <c r="B139" s="198"/>
      <c r="C139" s="199" t="s">
        <v>163</v>
      </c>
      <c r="D139" s="199" t="s">
        <v>164</v>
      </c>
      <c r="E139" s="199" t="s">
        <v>170</v>
      </c>
      <c r="F139" s="199" t="s">
        <v>171</v>
      </c>
      <c r="G139" s="200" t="s">
        <v>172</v>
      </c>
    </row>
    <row r="140" spans="1:7" ht="16.5">
      <c r="A140" s="244"/>
      <c r="B140" s="262">
        <v>1180</v>
      </c>
      <c r="C140" s="263" t="s">
        <v>262</v>
      </c>
      <c r="D140" s="287" t="s">
        <v>42</v>
      </c>
      <c r="E140" s="264">
        <v>2</v>
      </c>
      <c r="F140" s="265">
        <v>39.94</v>
      </c>
      <c r="G140" s="211">
        <f>E140*F140</f>
        <v>79.88</v>
      </c>
    </row>
    <row r="141" spans="1:7" ht="33">
      <c r="A141" s="244"/>
      <c r="B141" s="262">
        <v>1128</v>
      </c>
      <c r="C141" s="263" t="s">
        <v>263</v>
      </c>
      <c r="D141" s="287" t="s">
        <v>42</v>
      </c>
      <c r="E141" s="264">
        <v>0.25</v>
      </c>
      <c r="F141" s="265">
        <v>84.39</v>
      </c>
      <c r="G141" s="211">
        <f>E141*F141</f>
        <v>21.0975</v>
      </c>
    </row>
    <row r="142" spans="1:7" ht="16.5">
      <c r="A142" s="244"/>
      <c r="B142" s="262">
        <v>1178</v>
      </c>
      <c r="C142" s="263" t="s">
        <v>264</v>
      </c>
      <c r="D142" s="287" t="s">
        <v>42</v>
      </c>
      <c r="E142" s="264">
        <v>4</v>
      </c>
      <c r="F142" s="265">
        <v>20.16</v>
      </c>
      <c r="G142" s="211">
        <f>E142*F142</f>
        <v>80.64</v>
      </c>
    </row>
    <row r="143" spans="1:7" ht="16.5">
      <c r="A143" s="244"/>
      <c r="B143" s="262">
        <v>82030</v>
      </c>
      <c r="C143" s="263" t="s">
        <v>265</v>
      </c>
      <c r="D143" s="287" t="s">
        <v>266</v>
      </c>
      <c r="E143" s="264">
        <v>2.5</v>
      </c>
      <c r="F143" s="289">
        <v>3.4</v>
      </c>
      <c r="G143" s="211">
        <f>E143*F143</f>
        <v>8.5</v>
      </c>
    </row>
    <row r="144" spans="1:7" ht="16.5">
      <c r="A144" s="266" t="s">
        <v>173</v>
      </c>
      <c r="B144" s="267"/>
      <c r="C144" s="268">
        <f>G140+G141+G142</f>
        <v>181.61750000000001</v>
      </c>
      <c r="D144" s="269" t="s">
        <v>174</v>
      </c>
      <c r="E144" s="268"/>
      <c r="F144" s="269" t="s">
        <v>175</v>
      </c>
      <c r="G144" s="270">
        <f>C144+E144</f>
        <v>181.61750000000001</v>
      </c>
    </row>
    <row r="145" spans="1:7" ht="17.25" thickBot="1">
      <c r="A145" s="218" t="s">
        <v>176</v>
      </c>
      <c r="B145" s="219"/>
      <c r="C145" s="220">
        <f>G143</f>
        <v>8.5</v>
      </c>
      <c r="D145" s="221" t="s">
        <v>177</v>
      </c>
      <c r="E145" s="220">
        <v>0</v>
      </c>
      <c r="F145" s="221" t="s">
        <v>178</v>
      </c>
      <c r="G145" s="222">
        <f>C145+E145</f>
        <v>8.5</v>
      </c>
    </row>
    <row r="146" spans="1:7" ht="17.25" thickBot="1">
      <c r="A146" s="378" t="s">
        <v>178</v>
      </c>
      <c r="B146" s="379"/>
      <c r="C146" s="379"/>
      <c r="D146" s="379"/>
      <c r="E146" s="379"/>
      <c r="F146" s="380"/>
      <c r="G146" s="223">
        <v>190.16</v>
      </c>
    </row>
    <row r="149" spans="1:7" ht="13.5" thickBot="1"/>
    <row r="150" spans="1:7" ht="33.75" thickBot="1">
      <c r="A150" s="374" t="s">
        <v>162</v>
      </c>
      <c r="B150" s="375"/>
      <c r="C150" s="197" t="s">
        <v>163</v>
      </c>
      <c r="D150" s="198" t="s">
        <v>164</v>
      </c>
      <c r="E150" s="199" t="s">
        <v>165</v>
      </c>
      <c r="F150" s="199" t="s">
        <v>166</v>
      </c>
      <c r="G150" s="200" t="s">
        <v>167</v>
      </c>
    </row>
    <row r="151" spans="1:7" ht="17.25" thickBot="1">
      <c r="A151" s="376"/>
      <c r="B151" s="377"/>
      <c r="C151" s="201" t="s">
        <v>48</v>
      </c>
      <c r="D151" s="202" t="s">
        <v>168</v>
      </c>
      <c r="E151" s="203">
        <f>C158</f>
        <v>17</v>
      </c>
      <c r="F151" s="203">
        <f>C157+E157</f>
        <v>376.73739999999998</v>
      </c>
      <c r="G151" s="204">
        <f>E151+F151</f>
        <v>393.73739999999998</v>
      </c>
    </row>
    <row r="152" spans="1:7" ht="33">
      <c r="A152" s="261" t="s">
        <v>169</v>
      </c>
      <c r="B152" s="198"/>
      <c r="C152" s="199" t="s">
        <v>163</v>
      </c>
      <c r="D152" s="199" t="s">
        <v>164</v>
      </c>
      <c r="E152" s="199" t="s">
        <v>170</v>
      </c>
      <c r="F152" s="199" t="s">
        <v>171</v>
      </c>
      <c r="G152" s="200" t="s">
        <v>172</v>
      </c>
    </row>
    <row r="153" spans="1:7" ht="16.5">
      <c r="A153" s="244"/>
      <c r="B153" s="262">
        <v>1178</v>
      </c>
      <c r="C153" s="263" t="s">
        <v>264</v>
      </c>
      <c r="D153" s="287" t="s">
        <v>42</v>
      </c>
      <c r="E153" s="264">
        <v>8</v>
      </c>
      <c r="F153" s="265">
        <v>20.16</v>
      </c>
      <c r="G153" s="211">
        <f>E153*F153</f>
        <v>161.28</v>
      </c>
    </row>
    <row r="154" spans="1:7" ht="16.5">
      <c r="A154" s="244"/>
      <c r="B154" s="262">
        <v>1180</v>
      </c>
      <c r="C154" s="263" t="s">
        <v>262</v>
      </c>
      <c r="D154" s="287" t="s">
        <v>42</v>
      </c>
      <c r="E154" s="264">
        <v>4</v>
      </c>
      <c r="F154" s="265">
        <v>39.94</v>
      </c>
      <c r="G154" s="211">
        <f>E154*F154</f>
        <v>159.76</v>
      </c>
    </row>
    <row r="155" spans="1:7" ht="16.5">
      <c r="A155" s="244"/>
      <c r="B155" s="262">
        <v>82030</v>
      </c>
      <c r="C155" s="263" t="s">
        <v>265</v>
      </c>
      <c r="D155" s="287" t="s">
        <v>266</v>
      </c>
      <c r="E155" s="264">
        <v>5</v>
      </c>
      <c r="F155" s="265">
        <v>3.4</v>
      </c>
      <c r="G155" s="211">
        <f>E155*F155</f>
        <v>17</v>
      </c>
    </row>
    <row r="156" spans="1:7" ht="33">
      <c r="A156" s="244"/>
      <c r="B156" s="262">
        <v>1128</v>
      </c>
      <c r="C156" s="263" t="s">
        <v>263</v>
      </c>
      <c r="D156" s="287" t="s">
        <v>42</v>
      </c>
      <c r="E156" s="264">
        <v>0.66</v>
      </c>
      <c r="F156" s="289">
        <v>84.39</v>
      </c>
      <c r="G156" s="211">
        <f>E156*F156</f>
        <v>55.697400000000002</v>
      </c>
    </row>
    <row r="157" spans="1:7" ht="16.5">
      <c r="A157" s="266" t="s">
        <v>173</v>
      </c>
      <c r="B157" s="267"/>
      <c r="C157" s="268">
        <f>G153+G154+G156</f>
        <v>376.73739999999998</v>
      </c>
      <c r="D157" s="269" t="s">
        <v>174</v>
      </c>
      <c r="E157" s="268"/>
      <c r="F157" s="269" t="s">
        <v>175</v>
      </c>
      <c r="G157" s="270">
        <f>C157+E157</f>
        <v>376.73739999999998</v>
      </c>
    </row>
    <row r="158" spans="1:7" ht="17.25" thickBot="1">
      <c r="A158" s="218" t="s">
        <v>176</v>
      </c>
      <c r="B158" s="219"/>
      <c r="C158" s="220">
        <f>G155</f>
        <v>17</v>
      </c>
      <c r="D158" s="221" t="s">
        <v>177</v>
      </c>
      <c r="E158" s="220">
        <v>0</v>
      </c>
      <c r="F158" s="221" t="s">
        <v>178</v>
      </c>
      <c r="G158" s="222">
        <f>C158+E158</f>
        <v>17</v>
      </c>
    </row>
    <row r="159" spans="1:7" ht="17.25" thickBot="1">
      <c r="A159" s="378" t="s">
        <v>178</v>
      </c>
      <c r="B159" s="379"/>
      <c r="C159" s="379"/>
      <c r="D159" s="379"/>
      <c r="E159" s="379"/>
      <c r="F159" s="380"/>
      <c r="G159" s="223">
        <v>393.84</v>
      </c>
    </row>
    <row r="162" spans="1:7" ht="13.5" thickBot="1"/>
    <row r="163" spans="1:7" ht="33.75" thickBot="1">
      <c r="A163" s="374" t="s">
        <v>162</v>
      </c>
      <c r="B163" s="375"/>
      <c r="C163" s="197" t="s">
        <v>163</v>
      </c>
      <c r="D163" s="198" t="s">
        <v>164</v>
      </c>
      <c r="E163" s="199" t="s">
        <v>165</v>
      </c>
      <c r="F163" s="199" t="s">
        <v>166</v>
      </c>
      <c r="G163" s="200" t="s">
        <v>167</v>
      </c>
    </row>
    <row r="164" spans="1:7" ht="17.25" thickBot="1">
      <c r="A164" s="376"/>
      <c r="B164" s="377"/>
      <c r="C164" s="201" t="s">
        <v>48</v>
      </c>
      <c r="D164" s="202" t="s">
        <v>168</v>
      </c>
      <c r="E164" s="203">
        <f>C170</f>
        <v>2.59999</v>
      </c>
      <c r="F164" s="203">
        <f>C169+E169</f>
        <v>6.2838999999999992E-2</v>
      </c>
      <c r="G164" s="204">
        <f>E164+F164</f>
        <v>2.6628289999999999</v>
      </c>
    </row>
    <row r="165" spans="1:7" ht="33">
      <c r="A165" s="261" t="s">
        <v>169</v>
      </c>
      <c r="B165" s="198"/>
      <c r="C165" s="199" t="s">
        <v>163</v>
      </c>
      <c r="D165" s="199" t="s">
        <v>164</v>
      </c>
      <c r="E165" s="199" t="s">
        <v>170</v>
      </c>
      <c r="F165" s="199" t="s">
        <v>171</v>
      </c>
      <c r="G165" s="200" t="s">
        <v>172</v>
      </c>
    </row>
    <row r="166" spans="1:7" ht="16.5">
      <c r="A166" s="244"/>
      <c r="B166" s="262">
        <v>94013</v>
      </c>
      <c r="C166" s="263" t="s">
        <v>267</v>
      </c>
      <c r="D166" s="287" t="s">
        <v>42</v>
      </c>
      <c r="E166" s="264">
        <v>4.7000000000000002E-3</v>
      </c>
      <c r="F166" s="265">
        <v>121.7</v>
      </c>
      <c r="G166" s="211">
        <f>E166*F166</f>
        <v>0.57199</v>
      </c>
    </row>
    <row r="167" spans="1:7" ht="16.5">
      <c r="A167" s="244"/>
      <c r="B167" s="262">
        <v>2099</v>
      </c>
      <c r="C167" s="263" t="s">
        <v>181</v>
      </c>
      <c r="D167" s="287" t="s">
        <v>42</v>
      </c>
      <c r="E167" s="264">
        <v>4.7000000000000002E-3</v>
      </c>
      <c r="F167" s="289">
        <f>F104</f>
        <v>13.37</v>
      </c>
      <c r="G167" s="211">
        <f>E167*F167</f>
        <v>6.2838999999999992E-2</v>
      </c>
    </row>
    <row r="168" spans="1:7" ht="16.5">
      <c r="A168" s="244"/>
      <c r="B168" s="262">
        <v>36111</v>
      </c>
      <c r="C168" s="263" t="s">
        <v>268</v>
      </c>
      <c r="D168" s="287" t="s">
        <v>269</v>
      </c>
      <c r="E168" s="264">
        <v>1.2</v>
      </c>
      <c r="F168" s="265">
        <v>1.69</v>
      </c>
      <c r="G168" s="211">
        <f>E168*F168</f>
        <v>2.028</v>
      </c>
    </row>
    <row r="169" spans="1:7" ht="16.5">
      <c r="A169" s="266" t="s">
        <v>173</v>
      </c>
      <c r="B169" s="267"/>
      <c r="C169" s="268">
        <f>G167</f>
        <v>6.2838999999999992E-2</v>
      </c>
      <c r="D169" s="269" t="s">
        <v>174</v>
      </c>
      <c r="E169" s="268"/>
      <c r="F169" s="269" t="s">
        <v>175</v>
      </c>
      <c r="G169" s="270">
        <f>C169+E169</f>
        <v>6.2838999999999992E-2</v>
      </c>
    </row>
    <row r="170" spans="1:7" ht="17.25" thickBot="1">
      <c r="A170" s="218" t="s">
        <v>176</v>
      </c>
      <c r="B170" s="219"/>
      <c r="C170" s="220">
        <f>G166+G168</f>
        <v>2.59999</v>
      </c>
      <c r="D170" s="221" t="s">
        <v>177</v>
      </c>
      <c r="E170" s="220">
        <v>0</v>
      </c>
      <c r="F170" s="221" t="s">
        <v>178</v>
      </c>
      <c r="G170" s="222">
        <f>C170+E170</f>
        <v>2.59999</v>
      </c>
    </row>
    <row r="171" spans="1:7" ht="17.25" thickBot="1">
      <c r="A171" s="378" t="s">
        <v>178</v>
      </c>
      <c r="B171" s="379"/>
      <c r="C171" s="379"/>
      <c r="D171" s="379"/>
      <c r="E171" s="379"/>
      <c r="F171" s="380"/>
      <c r="G171" s="223">
        <f>G169+G170</f>
        <v>2.6628289999999999</v>
      </c>
    </row>
    <row r="174" spans="1:7" ht="13.5" thickBot="1"/>
    <row r="175" spans="1:7" ht="33.75" thickBot="1">
      <c r="A175" s="374" t="s">
        <v>162</v>
      </c>
      <c r="B175" s="375"/>
      <c r="C175" s="197" t="s">
        <v>163</v>
      </c>
      <c r="D175" s="198" t="s">
        <v>164</v>
      </c>
      <c r="E175" s="199" t="s">
        <v>165</v>
      </c>
      <c r="F175" s="199" t="s">
        <v>166</v>
      </c>
      <c r="G175" s="200" t="s">
        <v>167</v>
      </c>
    </row>
    <row r="176" spans="1:7" ht="17.25" thickBot="1">
      <c r="A176" s="376"/>
      <c r="B176" s="377"/>
      <c r="C176" s="201" t="s">
        <v>48</v>
      </c>
      <c r="D176" s="202" t="s">
        <v>168</v>
      </c>
      <c r="E176" s="203">
        <f>C182</f>
        <v>5.3830299999999998</v>
      </c>
      <c r="F176" s="203">
        <f>C181+E181</f>
        <v>7.8882999999999995E-2</v>
      </c>
      <c r="G176" s="204">
        <f>E176+F176</f>
        <v>5.461913</v>
      </c>
    </row>
    <row r="177" spans="1:7" ht="33">
      <c r="A177" s="261" t="s">
        <v>169</v>
      </c>
      <c r="B177" s="198"/>
      <c r="C177" s="199" t="s">
        <v>163</v>
      </c>
      <c r="D177" s="199" t="s">
        <v>164</v>
      </c>
      <c r="E177" s="199" t="s">
        <v>170</v>
      </c>
      <c r="F177" s="199" t="s">
        <v>171</v>
      </c>
      <c r="G177" s="200" t="s">
        <v>172</v>
      </c>
    </row>
    <row r="178" spans="1:7" ht="16.5">
      <c r="A178" s="244"/>
      <c r="B178" s="262">
        <v>94013</v>
      </c>
      <c r="C178" s="263" t="s">
        <v>267</v>
      </c>
      <c r="D178" s="287" t="s">
        <v>42</v>
      </c>
      <c r="E178" s="264">
        <v>5.8999999999999999E-3</v>
      </c>
      <c r="F178" s="265">
        <f>F166</f>
        <v>121.7</v>
      </c>
      <c r="G178" s="211">
        <f>E178*F178</f>
        <v>0.71802999999999995</v>
      </c>
    </row>
    <row r="179" spans="1:7" ht="16.5">
      <c r="A179" s="244"/>
      <c r="B179" s="262">
        <v>36062</v>
      </c>
      <c r="C179" s="263" t="s">
        <v>270</v>
      </c>
      <c r="D179" s="287" t="s">
        <v>269</v>
      </c>
      <c r="E179" s="264">
        <v>1.5</v>
      </c>
      <c r="F179" s="289">
        <v>3.11</v>
      </c>
      <c r="G179" s="211">
        <f>E179*F179</f>
        <v>4.665</v>
      </c>
    </row>
    <row r="180" spans="1:7" ht="16.5">
      <c r="A180" s="244"/>
      <c r="B180" s="262">
        <v>2099</v>
      </c>
      <c r="C180" s="263" t="s">
        <v>181</v>
      </c>
      <c r="D180" s="287" t="s">
        <v>42</v>
      </c>
      <c r="E180" s="264">
        <v>5.8999999999999999E-3</v>
      </c>
      <c r="F180" s="265">
        <f>F167</f>
        <v>13.37</v>
      </c>
      <c r="G180" s="211">
        <f>E180*F180</f>
        <v>7.8882999999999995E-2</v>
      </c>
    </row>
    <row r="181" spans="1:7" ht="16.5">
      <c r="A181" s="266" t="s">
        <v>173</v>
      </c>
      <c r="B181" s="267"/>
      <c r="C181" s="268">
        <f>G180</f>
        <v>7.8882999999999995E-2</v>
      </c>
      <c r="D181" s="269" t="s">
        <v>174</v>
      </c>
      <c r="E181" s="268"/>
      <c r="F181" s="269" t="s">
        <v>175</v>
      </c>
      <c r="G181" s="270">
        <f>C181+E181</f>
        <v>7.8882999999999995E-2</v>
      </c>
    </row>
    <row r="182" spans="1:7" ht="17.25" thickBot="1">
      <c r="A182" s="218" t="s">
        <v>176</v>
      </c>
      <c r="B182" s="219"/>
      <c r="C182" s="220">
        <f>G178+G179</f>
        <v>5.3830299999999998</v>
      </c>
      <c r="D182" s="221" t="s">
        <v>177</v>
      </c>
      <c r="E182" s="220">
        <v>0</v>
      </c>
      <c r="F182" s="221" t="s">
        <v>178</v>
      </c>
      <c r="G182" s="222">
        <f>C182+E182</f>
        <v>5.3830299999999998</v>
      </c>
    </row>
    <row r="183" spans="1:7" ht="17.25" thickBot="1">
      <c r="A183" s="378" t="s">
        <v>178</v>
      </c>
      <c r="B183" s="379"/>
      <c r="C183" s="379"/>
      <c r="D183" s="379"/>
      <c r="E183" s="379"/>
      <c r="F183" s="380"/>
      <c r="G183" s="223">
        <f>G181+G182</f>
        <v>5.461913</v>
      </c>
    </row>
    <row r="186" spans="1:7" ht="13.5" thickBot="1"/>
    <row r="187" spans="1:7" ht="33.75" thickBot="1">
      <c r="A187" s="374" t="s">
        <v>162</v>
      </c>
      <c r="B187" s="375"/>
      <c r="C187" s="197" t="s">
        <v>163</v>
      </c>
      <c r="D187" s="198" t="s">
        <v>164</v>
      </c>
      <c r="E187" s="199" t="s">
        <v>165</v>
      </c>
      <c r="F187" s="199" t="s">
        <v>166</v>
      </c>
      <c r="G187" s="200" t="s">
        <v>167</v>
      </c>
    </row>
    <row r="188" spans="1:7" ht="17.25" thickBot="1">
      <c r="A188" s="376"/>
      <c r="B188" s="377"/>
      <c r="C188" s="201" t="s">
        <v>48</v>
      </c>
      <c r="D188" s="202" t="s">
        <v>168</v>
      </c>
      <c r="E188" s="203">
        <f>C199</f>
        <v>564.27012800000011</v>
      </c>
      <c r="F188" s="203">
        <f>C198+E198</f>
        <v>16.567478999999999</v>
      </c>
      <c r="G188" s="204">
        <f>E188+F188</f>
        <v>580.83760700000016</v>
      </c>
    </row>
    <row r="189" spans="1:7" ht="33">
      <c r="A189" s="261" t="s">
        <v>169</v>
      </c>
      <c r="B189" s="198"/>
      <c r="C189" s="199" t="s">
        <v>163</v>
      </c>
      <c r="D189" s="199" t="s">
        <v>164</v>
      </c>
      <c r="E189" s="199" t="s">
        <v>170</v>
      </c>
      <c r="F189" s="199" t="s">
        <v>171</v>
      </c>
      <c r="G189" s="200" t="s">
        <v>172</v>
      </c>
    </row>
    <row r="190" spans="1:7" ht="16.5">
      <c r="A190" s="244"/>
      <c r="B190" s="262">
        <v>94275</v>
      </c>
      <c r="C190" s="263" t="s">
        <v>271</v>
      </c>
      <c r="D190" s="287" t="s">
        <v>42</v>
      </c>
      <c r="E190" s="264">
        <v>0.13880000000000001</v>
      </c>
      <c r="F190" s="265">
        <v>128</v>
      </c>
      <c r="G190" s="211">
        <f>E190*F190</f>
        <v>17.766400000000001</v>
      </c>
    </row>
    <row r="191" spans="1:7" ht="16.5">
      <c r="A191" s="244"/>
      <c r="B191" s="262">
        <v>36061</v>
      </c>
      <c r="C191" s="263" t="s">
        <v>272</v>
      </c>
      <c r="D191" s="287" t="s">
        <v>277</v>
      </c>
      <c r="E191" s="264">
        <v>2.4300000000000002</v>
      </c>
      <c r="F191" s="265">
        <v>206.36</v>
      </c>
      <c r="G191" s="211">
        <f t="shared" ref="G191:G197" si="4">E191*F191</f>
        <v>501.45480000000009</v>
      </c>
    </row>
    <row r="192" spans="1:7" ht="16.5">
      <c r="A192" s="244"/>
      <c r="B192" s="262">
        <v>94014</v>
      </c>
      <c r="C192" s="263" t="s">
        <v>273</v>
      </c>
      <c r="D192" s="287" t="s">
        <v>42</v>
      </c>
      <c r="E192" s="264">
        <v>0.13880000000000001</v>
      </c>
      <c r="F192" s="289">
        <v>92.62</v>
      </c>
      <c r="G192" s="211">
        <f t="shared" si="4"/>
        <v>12.855656000000002</v>
      </c>
    </row>
    <row r="193" spans="1:7" ht="16.5">
      <c r="A193" s="244"/>
      <c r="B193" s="262">
        <v>94019</v>
      </c>
      <c r="C193" s="263" t="s">
        <v>258</v>
      </c>
      <c r="D193" s="287" t="s">
        <v>42</v>
      </c>
      <c r="E193" s="264">
        <v>6.9400000000000003E-2</v>
      </c>
      <c r="F193" s="265">
        <v>38.5</v>
      </c>
      <c r="G193" s="211">
        <f t="shared" si="4"/>
        <v>2.6718999999999999</v>
      </c>
    </row>
    <row r="194" spans="1:7" ht="16.5">
      <c r="A194" s="244"/>
      <c r="B194" s="262">
        <v>94293</v>
      </c>
      <c r="C194" s="263" t="s">
        <v>274</v>
      </c>
      <c r="D194" s="287" t="s">
        <v>42</v>
      </c>
      <c r="E194" s="264">
        <v>0.13880000000000001</v>
      </c>
      <c r="F194" s="265">
        <v>123.74</v>
      </c>
      <c r="G194" s="211">
        <f t="shared" si="4"/>
        <v>17.175111999999999</v>
      </c>
    </row>
    <row r="195" spans="1:7" ht="16.5">
      <c r="A195" s="244"/>
      <c r="B195" s="262">
        <v>2099</v>
      </c>
      <c r="C195" s="263" t="s">
        <v>181</v>
      </c>
      <c r="D195" s="287" t="s">
        <v>42</v>
      </c>
      <c r="E195" s="264">
        <v>0.83330000000000004</v>
      </c>
      <c r="F195" s="265">
        <f>F180</f>
        <v>13.37</v>
      </c>
      <c r="G195" s="211">
        <f t="shared" si="4"/>
        <v>11.141221</v>
      </c>
    </row>
    <row r="196" spans="1:7" ht="16.5">
      <c r="A196" s="244"/>
      <c r="B196" s="262">
        <v>2225</v>
      </c>
      <c r="C196" s="263" t="s">
        <v>275</v>
      </c>
      <c r="D196" s="287" t="s">
        <v>42</v>
      </c>
      <c r="E196" s="264">
        <v>0.2777</v>
      </c>
      <c r="F196" s="265">
        <v>19.54</v>
      </c>
      <c r="G196" s="211">
        <f t="shared" si="4"/>
        <v>5.4262579999999998</v>
      </c>
    </row>
    <row r="197" spans="1:7" ht="16.5">
      <c r="A197" s="244"/>
      <c r="B197" s="262">
        <v>94049</v>
      </c>
      <c r="C197" s="263" t="s">
        <v>276</v>
      </c>
      <c r="D197" s="287" t="s">
        <v>42</v>
      </c>
      <c r="E197" s="264">
        <v>0.13880000000000001</v>
      </c>
      <c r="F197" s="265">
        <v>88.95</v>
      </c>
      <c r="G197" s="211">
        <f t="shared" si="4"/>
        <v>12.346260000000001</v>
      </c>
    </row>
    <row r="198" spans="1:7" ht="16.5">
      <c r="A198" s="266" t="s">
        <v>173</v>
      </c>
      <c r="B198" s="267"/>
      <c r="C198" s="268">
        <f>G195+G196</f>
        <v>16.567478999999999</v>
      </c>
      <c r="D198" s="269" t="s">
        <v>174</v>
      </c>
      <c r="E198" s="268"/>
      <c r="F198" s="269" t="s">
        <v>175</v>
      </c>
      <c r="G198" s="270">
        <f>C198+E198</f>
        <v>16.567478999999999</v>
      </c>
    </row>
    <row r="199" spans="1:7" ht="17.25" thickBot="1">
      <c r="A199" s="218" t="s">
        <v>176</v>
      </c>
      <c r="B199" s="219"/>
      <c r="C199" s="220">
        <f>G190+G191+G192+G193+G194+G197</f>
        <v>564.27012800000011</v>
      </c>
      <c r="D199" s="221" t="s">
        <v>177</v>
      </c>
      <c r="E199" s="220">
        <v>0</v>
      </c>
      <c r="F199" s="221" t="s">
        <v>178</v>
      </c>
      <c r="G199" s="222">
        <f>C199+E199</f>
        <v>564.27012800000011</v>
      </c>
    </row>
    <row r="200" spans="1:7" ht="17.25" thickBot="1">
      <c r="A200" s="378" t="s">
        <v>178</v>
      </c>
      <c r="B200" s="379"/>
      <c r="C200" s="379"/>
      <c r="D200" s="379"/>
      <c r="E200" s="379"/>
      <c r="F200" s="380"/>
      <c r="G200" s="223">
        <v>580.85</v>
      </c>
    </row>
    <row r="203" spans="1:7" ht="13.5" thickBot="1"/>
    <row r="204" spans="1:7" ht="33.75" thickBot="1">
      <c r="A204" s="374" t="s">
        <v>162</v>
      </c>
      <c r="B204" s="375"/>
      <c r="C204" s="197" t="s">
        <v>163</v>
      </c>
      <c r="D204" s="198" t="s">
        <v>164</v>
      </c>
      <c r="E204" s="199" t="s">
        <v>165</v>
      </c>
      <c r="F204" s="199" t="s">
        <v>166</v>
      </c>
      <c r="G204" s="200" t="s">
        <v>167</v>
      </c>
    </row>
    <row r="205" spans="1:7" ht="33.75" thickBot="1">
      <c r="A205" s="376"/>
      <c r="B205" s="377"/>
      <c r="C205" s="201" t="s">
        <v>78</v>
      </c>
      <c r="D205" s="202" t="s">
        <v>168</v>
      </c>
      <c r="E205" s="203">
        <f>C209</f>
        <v>9.0537600000000005</v>
      </c>
      <c r="F205" s="203">
        <f>C208+E208</f>
        <v>0</v>
      </c>
      <c r="G205" s="204">
        <f>E205+F205</f>
        <v>9.0537600000000005</v>
      </c>
    </row>
    <row r="206" spans="1:7" ht="33">
      <c r="A206" s="261" t="s">
        <v>169</v>
      </c>
      <c r="B206" s="198"/>
      <c r="C206" s="199" t="s">
        <v>163</v>
      </c>
      <c r="D206" s="199" t="s">
        <v>164</v>
      </c>
      <c r="E206" s="199" t="s">
        <v>170</v>
      </c>
      <c r="F206" s="199" t="s">
        <v>171</v>
      </c>
      <c r="G206" s="200" t="s">
        <v>172</v>
      </c>
    </row>
    <row r="207" spans="1:7" ht="16.5">
      <c r="A207" s="244"/>
      <c r="B207" s="262">
        <v>94113</v>
      </c>
      <c r="C207" s="263" t="s">
        <v>259</v>
      </c>
      <c r="D207" s="287" t="s">
        <v>42</v>
      </c>
      <c r="E207" s="264">
        <v>9.6000000000000002E-2</v>
      </c>
      <c r="F207" s="265">
        <f>F107</f>
        <v>94.31</v>
      </c>
      <c r="G207" s="211">
        <f>E207*F207</f>
        <v>9.0537600000000005</v>
      </c>
    </row>
    <row r="208" spans="1:7" ht="16.5">
      <c r="A208" s="266" t="s">
        <v>173</v>
      </c>
      <c r="B208" s="267"/>
      <c r="C208" s="268">
        <v>0</v>
      </c>
      <c r="D208" s="269" t="s">
        <v>174</v>
      </c>
      <c r="E208" s="268"/>
      <c r="F208" s="269" t="s">
        <v>175</v>
      </c>
      <c r="G208" s="270">
        <f>C208+E208</f>
        <v>0</v>
      </c>
    </row>
    <row r="209" spans="1:7" ht="17.25" thickBot="1">
      <c r="A209" s="218" t="s">
        <v>176</v>
      </c>
      <c r="B209" s="219"/>
      <c r="C209" s="220">
        <f>G207</f>
        <v>9.0537600000000005</v>
      </c>
      <c r="D209" s="221" t="s">
        <v>177</v>
      </c>
      <c r="E209" s="220">
        <v>0</v>
      </c>
      <c r="F209" s="221" t="s">
        <v>178</v>
      </c>
      <c r="G209" s="222">
        <f>C209+E209</f>
        <v>9.0537600000000005</v>
      </c>
    </row>
    <row r="210" spans="1:7" ht="17.25" thickBot="1">
      <c r="A210" s="378" t="s">
        <v>178</v>
      </c>
      <c r="B210" s="379"/>
      <c r="C210" s="379"/>
      <c r="D210" s="379"/>
      <c r="E210" s="379"/>
      <c r="F210" s="380"/>
      <c r="G210" s="223">
        <f>G208+G209</f>
        <v>9.0537600000000005</v>
      </c>
    </row>
    <row r="213" spans="1:7" ht="13.5" thickBot="1"/>
    <row r="214" spans="1:7" ht="33.75" thickBot="1">
      <c r="A214" s="374" t="s">
        <v>162</v>
      </c>
      <c r="B214" s="375"/>
      <c r="C214" s="197" t="s">
        <v>163</v>
      </c>
      <c r="D214" s="198" t="s">
        <v>164</v>
      </c>
      <c r="E214" s="199" t="s">
        <v>165</v>
      </c>
      <c r="F214" s="199" t="s">
        <v>166</v>
      </c>
      <c r="G214" s="200" t="s">
        <v>167</v>
      </c>
    </row>
    <row r="215" spans="1:7" ht="17.25" thickBot="1">
      <c r="A215" s="376"/>
      <c r="B215" s="377"/>
      <c r="C215" s="201" t="s">
        <v>123</v>
      </c>
      <c r="D215" s="202" t="s">
        <v>168</v>
      </c>
      <c r="E215" s="203">
        <f>C219</f>
        <v>1.6032700000000002</v>
      </c>
      <c r="F215" s="203">
        <f>C218+E218</f>
        <v>0</v>
      </c>
      <c r="G215" s="204">
        <f>E215+F215</f>
        <v>1.6032700000000002</v>
      </c>
    </row>
    <row r="216" spans="1:7" ht="33">
      <c r="A216" s="261" t="s">
        <v>169</v>
      </c>
      <c r="B216" s="198"/>
      <c r="C216" s="199" t="s">
        <v>163</v>
      </c>
      <c r="D216" s="199" t="s">
        <v>164</v>
      </c>
      <c r="E216" s="199" t="s">
        <v>170</v>
      </c>
      <c r="F216" s="199" t="s">
        <v>171</v>
      </c>
      <c r="G216" s="200" t="s">
        <v>172</v>
      </c>
    </row>
    <row r="217" spans="1:7" ht="16.5">
      <c r="A217" s="244"/>
      <c r="B217" s="262">
        <v>94113</v>
      </c>
      <c r="C217" s="263" t="s">
        <v>259</v>
      </c>
      <c r="D217" s="287" t="s">
        <v>42</v>
      </c>
      <c r="E217" s="264">
        <v>1.7000000000000001E-2</v>
      </c>
      <c r="F217" s="265">
        <f>F207</f>
        <v>94.31</v>
      </c>
      <c r="G217" s="211">
        <f>E217*F217</f>
        <v>1.6032700000000002</v>
      </c>
    </row>
    <row r="218" spans="1:7" ht="16.5">
      <c r="A218" s="266" t="s">
        <v>173</v>
      </c>
      <c r="B218" s="267"/>
      <c r="C218" s="268">
        <v>0</v>
      </c>
      <c r="D218" s="269" t="s">
        <v>174</v>
      </c>
      <c r="E218" s="268"/>
      <c r="F218" s="269" t="s">
        <v>175</v>
      </c>
      <c r="G218" s="270">
        <f>C218+E218</f>
        <v>0</v>
      </c>
    </row>
    <row r="219" spans="1:7" ht="17.25" thickBot="1">
      <c r="A219" s="218" t="s">
        <v>176</v>
      </c>
      <c r="B219" s="219"/>
      <c r="C219" s="220">
        <f>G217</f>
        <v>1.6032700000000002</v>
      </c>
      <c r="D219" s="221" t="s">
        <v>177</v>
      </c>
      <c r="E219" s="220">
        <v>0</v>
      </c>
      <c r="F219" s="221" t="s">
        <v>178</v>
      </c>
      <c r="G219" s="222">
        <f>C219+E219</f>
        <v>1.6032700000000002</v>
      </c>
    </row>
    <row r="220" spans="1:7" ht="17.25" thickBot="1">
      <c r="A220" s="378" t="s">
        <v>178</v>
      </c>
      <c r="B220" s="379"/>
      <c r="C220" s="379"/>
      <c r="D220" s="379"/>
      <c r="E220" s="379"/>
      <c r="F220" s="380"/>
      <c r="G220" s="223">
        <f>G218+G219</f>
        <v>1.6032700000000002</v>
      </c>
    </row>
    <row r="223" spans="1:7" ht="13.5" thickBot="1"/>
    <row r="224" spans="1:7" ht="33.75" thickBot="1">
      <c r="A224" s="374" t="s">
        <v>162</v>
      </c>
      <c r="B224" s="375"/>
      <c r="C224" s="197" t="s">
        <v>163</v>
      </c>
      <c r="D224" s="198" t="s">
        <v>164</v>
      </c>
      <c r="E224" s="199" t="s">
        <v>165</v>
      </c>
      <c r="F224" s="199" t="s">
        <v>166</v>
      </c>
      <c r="G224" s="200" t="s">
        <v>167</v>
      </c>
    </row>
    <row r="225" spans="1:7" ht="33.75" thickBot="1">
      <c r="A225" s="376"/>
      <c r="B225" s="377"/>
      <c r="C225" s="201" t="s">
        <v>81</v>
      </c>
      <c r="D225" s="202" t="s">
        <v>168</v>
      </c>
      <c r="E225" s="203">
        <f>C233</f>
        <v>24.067873999999996</v>
      </c>
      <c r="F225" s="203">
        <f>C232+E232</f>
        <v>7.907</v>
      </c>
      <c r="G225" s="204">
        <f>E225+F225</f>
        <v>31.974873999999996</v>
      </c>
    </row>
    <row r="226" spans="1:7" ht="33">
      <c r="A226" s="261" t="s">
        <v>169</v>
      </c>
      <c r="B226" s="198"/>
      <c r="C226" s="199" t="s">
        <v>163</v>
      </c>
      <c r="D226" s="199" t="s">
        <v>164</v>
      </c>
      <c r="E226" s="199" t="s">
        <v>170</v>
      </c>
      <c r="F226" s="199" t="s">
        <v>171</v>
      </c>
      <c r="G226" s="200" t="s">
        <v>172</v>
      </c>
    </row>
    <row r="227" spans="1:7" ht="16.5">
      <c r="A227" s="244"/>
      <c r="B227" s="262">
        <v>2062</v>
      </c>
      <c r="C227" s="263" t="s">
        <v>278</v>
      </c>
      <c r="D227" s="287" t="s">
        <v>42</v>
      </c>
      <c r="E227" s="264">
        <v>0.2</v>
      </c>
      <c r="F227" s="265">
        <v>19.48</v>
      </c>
      <c r="G227" s="211">
        <f>E227*F227</f>
        <v>3.8960000000000004</v>
      </c>
    </row>
    <row r="228" spans="1:7" ht="16.5">
      <c r="A228" s="244"/>
      <c r="B228" s="262">
        <v>36210</v>
      </c>
      <c r="C228" s="263" t="s">
        <v>279</v>
      </c>
      <c r="D228" s="287" t="s">
        <v>17</v>
      </c>
      <c r="E228" s="264">
        <v>1.04</v>
      </c>
      <c r="F228" s="265">
        <v>19.059999999999999</v>
      </c>
      <c r="G228" s="211">
        <f>E228*F228</f>
        <v>19.822399999999998</v>
      </c>
    </row>
    <row r="229" spans="1:7" ht="16.5">
      <c r="A229" s="244"/>
      <c r="B229" s="262">
        <v>2099</v>
      </c>
      <c r="C229" s="263" t="s">
        <v>181</v>
      </c>
      <c r="D229" s="287" t="s">
        <v>42</v>
      </c>
      <c r="E229" s="264">
        <v>0.3</v>
      </c>
      <c r="F229" s="289">
        <f>F195</f>
        <v>13.37</v>
      </c>
      <c r="G229" s="211">
        <f>E229*F229</f>
        <v>4.0109999999999992</v>
      </c>
    </row>
    <row r="230" spans="1:7" ht="16.5">
      <c r="A230" s="244"/>
      <c r="B230" s="262">
        <v>10630</v>
      </c>
      <c r="C230" s="263" t="s">
        <v>280</v>
      </c>
      <c r="D230" s="287" t="s">
        <v>36</v>
      </c>
      <c r="E230" s="264">
        <v>5.9999999999999995E-4</v>
      </c>
      <c r="F230" s="289">
        <v>450.19</v>
      </c>
      <c r="G230" s="211">
        <f>E230*F230</f>
        <v>0.27011399999999997</v>
      </c>
    </row>
    <row r="231" spans="1:7" ht="33">
      <c r="A231" s="244"/>
      <c r="B231" s="262">
        <v>10522</v>
      </c>
      <c r="C231" s="263" t="s">
        <v>281</v>
      </c>
      <c r="D231" s="287" t="s">
        <v>36</v>
      </c>
      <c r="E231" s="264">
        <v>1.6400000000000001E-2</v>
      </c>
      <c r="F231" s="289">
        <v>242.4</v>
      </c>
      <c r="G231" s="211">
        <f>E231*F231</f>
        <v>3.9753600000000002</v>
      </c>
    </row>
    <row r="232" spans="1:7" ht="16.5">
      <c r="A232" s="266" t="s">
        <v>173</v>
      </c>
      <c r="B232" s="267"/>
      <c r="C232" s="268">
        <f>G227+G229</f>
        <v>7.907</v>
      </c>
      <c r="D232" s="269" t="s">
        <v>174</v>
      </c>
      <c r="E232" s="268"/>
      <c r="F232" s="269" t="s">
        <v>175</v>
      </c>
      <c r="G232" s="270">
        <f>C232+E232</f>
        <v>7.907</v>
      </c>
    </row>
    <row r="233" spans="1:7" ht="17.25" thickBot="1">
      <c r="A233" s="218" t="s">
        <v>176</v>
      </c>
      <c r="B233" s="219"/>
      <c r="C233" s="220">
        <f>G228+G230+G231</f>
        <v>24.067873999999996</v>
      </c>
      <c r="D233" s="221" t="s">
        <v>177</v>
      </c>
      <c r="E233" s="220">
        <v>0</v>
      </c>
      <c r="F233" s="221" t="s">
        <v>178</v>
      </c>
      <c r="G233" s="222">
        <f>C233+E233</f>
        <v>24.067873999999996</v>
      </c>
    </row>
    <row r="234" spans="1:7" ht="17.25" thickBot="1">
      <c r="A234" s="378" t="s">
        <v>178</v>
      </c>
      <c r="B234" s="379"/>
      <c r="C234" s="379"/>
      <c r="D234" s="379"/>
      <c r="E234" s="379"/>
      <c r="F234" s="380"/>
      <c r="G234" s="223">
        <f>G233+G232</f>
        <v>31.974873999999996</v>
      </c>
    </row>
    <row r="237" spans="1:7" ht="13.5" thickBot="1"/>
    <row r="238" spans="1:7" ht="33.75" thickBot="1">
      <c r="A238" s="374" t="s">
        <v>162</v>
      </c>
      <c r="B238" s="375"/>
      <c r="C238" s="197" t="s">
        <v>163</v>
      </c>
      <c r="D238" s="198" t="s">
        <v>164</v>
      </c>
      <c r="E238" s="199" t="s">
        <v>165</v>
      </c>
      <c r="F238" s="199" t="s">
        <v>166</v>
      </c>
      <c r="G238" s="200" t="s">
        <v>167</v>
      </c>
    </row>
    <row r="239" spans="1:7" ht="33.75" thickBot="1">
      <c r="A239" s="376"/>
      <c r="B239" s="377"/>
      <c r="C239" s="201" t="s">
        <v>83</v>
      </c>
      <c r="D239" s="202" t="s">
        <v>168</v>
      </c>
      <c r="E239" s="203">
        <f>C247</f>
        <v>295.37225999999998</v>
      </c>
      <c r="F239" s="203">
        <f>C246+E246</f>
        <v>59.879999999999995</v>
      </c>
      <c r="G239" s="204">
        <f>E239+F239</f>
        <v>355.25225999999998</v>
      </c>
    </row>
    <row r="240" spans="1:7" ht="33">
      <c r="A240" s="261" t="s">
        <v>169</v>
      </c>
      <c r="B240" s="198"/>
      <c r="C240" s="199" t="s">
        <v>163</v>
      </c>
      <c r="D240" s="199" t="s">
        <v>164</v>
      </c>
      <c r="E240" s="199" t="s">
        <v>170</v>
      </c>
      <c r="F240" s="199" t="s">
        <v>171</v>
      </c>
      <c r="G240" s="200" t="s">
        <v>172</v>
      </c>
    </row>
    <row r="241" spans="1:7" ht="16.5">
      <c r="A241" s="244"/>
      <c r="B241" s="262">
        <v>2099</v>
      </c>
      <c r="C241" s="263" t="s">
        <v>181</v>
      </c>
      <c r="D241" s="287" t="s">
        <v>42</v>
      </c>
      <c r="E241" s="264">
        <v>2</v>
      </c>
      <c r="F241" s="265">
        <f>F229</f>
        <v>13.37</v>
      </c>
      <c r="G241" s="211">
        <f>E241*F241</f>
        <v>26.74</v>
      </c>
    </row>
    <row r="242" spans="1:7" ht="16.5">
      <c r="A242" s="244"/>
      <c r="B242" s="262">
        <v>2020</v>
      </c>
      <c r="C242" s="263" t="s">
        <v>179</v>
      </c>
      <c r="D242" s="287" t="s">
        <v>42</v>
      </c>
      <c r="E242" s="264">
        <v>2</v>
      </c>
      <c r="F242" s="265">
        <v>16.57</v>
      </c>
      <c r="G242" s="211">
        <f>E242*F242</f>
        <v>33.14</v>
      </c>
    </row>
    <row r="243" spans="1:7" ht="16.5">
      <c r="A243" s="244"/>
      <c r="B243" s="262">
        <v>11063</v>
      </c>
      <c r="C243" s="263" t="s">
        <v>282</v>
      </c>
      <c r="D243" s="287" t="s">
        <v>17</v>
      </c>
      <c r="E243" s="264">
        <v>3.33</v>
      </c>
      <c r="F243" s="289">
        <v>2.08</v>
      </c>
      <c r="G243" s="211">
        <f>E243*F243</f>
        <v>6.9264000000000001</v>
      </c>
    </row>
    <row r="244" spans="1:7" ht="16.5">
      <c r="A244" s="244"/>
      <c r="B244" s="262">
        <v>10543</v>
      </c>
      <c r="C244" s="263" t="s">
        <v>283</v>
      </c>
      <c r="D244" s="287" t="s">
        <v>36</v>
      </c>
      <c r="E244" s="264">
        <v>0.30299999999999999</v>
      </c>
      <c r="F244" s="289">
        <v>68.92</v>
      </c>
      <c r="G244" s="211">
        <f>E244*F244</f>
        <v>20.882760000000001</v>
      </c>
    </row>
    <row r="245" spans="1:7" ht="33">
      <c r="A245" s="244"/>
      <c r="B245" s="262">
        <v>10527</v>
      </c>
      <c r="C245" s="263" t="s">
        <v>284</v>
      </c>
      <c r="D245" s="287" t="s">
        <v>36</v>
      </c>
      <c r="E245" s="264">
        <v>1.03</v>
      </c>
      <c r="F245" s="289">
        <v>259.77</v>
      </c>
      <c r="G245" s="211">
        <f>E245*F245</f>
        <v>267.56309999999996</v>
      </c>
    </row>
    <row r="246" spans="1:7" ht="16.5">
      <c r="A246" s="266" t="s">
        <v>173</v>
      </c>
      <c r="B246" s="267"/>
      <c r="C246" s="268">
        <f>G241+G242</f>
        <v>59.879999999999995</v>
      </c>
      <c r="D246" s="269" t="s">
        <v>174</v>
      </c>
      <c r="E246" s="268"/>
      <c r="F246" s="269" t="s">
        <v>175</v>
      </c>
      <c r="G246" s="270">
        <f>C246+E246</f>
        <v>59.879999999999995</v>
      </c>
    </row>
    <row r="247" spans="1:7" ht="17.25" thickBot="1">
      <c r="A247" s="218" t="s">
        <v>176</v>
      </c>
      <c r="B247" s="219"/>
      <c r="C247" s="220">
        <f>G243+G244+G245</f>
        <v>295.37225999999998</v>
      </c>
      <c r="D247" s="221" t="s">
        <v>177</v>
      </c>
      <c r="E247" s="220">
        <v>0</v>
      </c>
      <c r="F247" s="221" t="s">
        <v>178</v>
      </c>
      <c r="G247" s="222">
        <f>C247+E247</f>
        <v>295.37225999999998</v>
      </c>
    </row>
    <row r="248" spans="1:7" ht="17.25" thickBot="1">
      <c r="A248" s="378" t="s">
        <v>178</v>
      </c>
      <c r="B248" s="379"/>
      <c r="C248" s="379"/>
      <c r="D248" s="379"/>
      <c r="E248" s="379"/>
      <c r="F248" s="380"/>
      <c r="G248" s="223">
        <v>355.28</v>
      </c>
    </row>
    <row r="251" spans="1:7" ht="13.5" thickBot="1"/>
    <row r="252" spans="1:7" ht="33.75" thickBot="1">
      <c r="A252" s="374" t="s">
        <v>162</v>
      </c>
      <c r="B252" s="375"/>
      <c r="C252" s="197" t="s">
        <v>163</v>
      </c>
      <c r="D252" s="198" t="s">
        <v>164</v>
      </c>
      <c r="E252" s="199" t="s">
        <v>165</v>
      </c>
      <c r="F252" s="199" t="s">
        <v>166</v>
      </c>
      <c r="G252" s="200" t="s">
        <v>167</v>
      </c>
    </row>
    <row r="253" spans="1:7" ht="33.75" thickBot="1">
      <c r="A253" s="376"/>
      <c r="B253" s="377"/>
      <c r="C253" s="201" t="s">
        <v>85</v>
      </c>
      <c r="D253" s="202" t="s">
        <v>168</v>
      </c>
      <c r="E253" s="203">
        <f>C261</f>
        <v>53.268239999999999</v>
      </c>
      <c r="F253" s="203">
        <f>C260+E260</f>
        <v>48.417339999999996</v>
      </c>
      <c r="G253" s="204">
        <f>E253+F253</f>
        <v>101.68557999999999</v>
      </c>
    </row>
    <row r="254" spans="1:7" ht="33">
      <c r="A254" s="261" t="s">
        <v>169</v>
      </c>
      <c r="B254" s="198"/>
      <c r="C254" s="199" t="s">
        <v>163</v>
      </c>
      <c r="D254" s="199" t="s">
        <v>164</v>
      </c>
      <c r="E254" s="199" t="s">
        <v>170</v>
      </c>
      <c r="F254" s="199" t="s">
        <v>171</v>
      </c>
      <c r="G254" s="200" t="s">
        <v>172</v>
      </c>
    </row>
    <row r="255" spans="1:7" ht="16.5">
      <c r="A255" s="244"/>
      <c r="B255" s="262">
        <v>2020</v>
      </c>
      <c r="C255" s="263" t="s">
        <v>179</v>
      </c>
      <c r="D255" s="287" t="s">
        <v>42</v>
      </c>
      <c r="E255" s="264">
        <v>1</v>
      </c>
      <c r="F255" s="265">
        <f>F242</f>
        <v>16.57</v>
      </c>
      <c r="G255" s="211">
        <f>E255*F255</f>
        <v>16.57</v>
      </c>
    </row>
    <row r="256" spans="1:7" ht="16.5">
      <c r="A256" s="244"/>
      <c r="B256" s="262">
        <v>10629</v>
      </c>
      <c r="C256" s="263" t="s">
        <v>180</v>
      </c>
      <c r="D256" s="287" t="s">
        <v>36</v>
      </c>
      <c r="E256" s="264">
        <v>3.09E-2</v>
      </c>
      <c r="F256" s="265">
        <v>447</v>
      </c>
      <c r="G256" s="211">
        <f>E256*F256</f>
        <v>13.8123</v>
      </c>
    </row>
    <row r="257" spans="1:7" ht="16.5">
      <c r="A257" s="244"/>
      <c r="B257" s="262">
        <v>2099</v>
      </c>
      <c r="C257" s="263" t="s">
        <v>181</v>
      </c>
      <c r="D257" s="287" t="s">
        <v>42</v>
      </c>
      <c r="E257" s="264">
        <v>2.3820000000000001</v>
      </c>
      <c r="F257" s="289">
        <f>F241</f>
        <v>13.37</v>
      </c>
      <c r="G257" s="211">
        <f>E257*F257</f>
        <v>31.847339999999999</v>
      </c>
    </row>
    <row r="258" spans="1:7" ht="16.5">
      <c r="A258" s="244"/>
      <c r="B258" s="262">
        <v>12580</v>
      </c>
      <c r="C258" s="263" t="s">
        <v>182</v>
      </c>
      <c r="D258" s="287" t="s">
        <v>184</v>
      </c>
      <c r="E258" s="264">
        <v>84.665999999999997</v>
      </c>
      <c r="F258" s="289">
        <v>0.28999999999999998</v>
      </c>
      <c r="G258" s="211">
        <f>E258*F258</f>
        <v>24.553139999999999</v>
      </c>
    </row>
    <row r="259" spans="1:7" ht="16.5">
      <c r="A259" s="244"/>
      <c r="B259" s="262">
        <v>36010</v>
      </c>
      <c r="C259" s="263" t="s">
        <v>183</v>
      </c>
      <c r="D259" s="287" t="s">
        <v>14</v>
      </c>
      <c r="E259" s="264">
        <v>0.44</v>
      </c>
      <c r="F259" s="289">
        <v>33.869999999999997</v>
      </c>
      <c r="G259" s="211">
        <f>E259*F259</f>
        <v>14.902799999999999</v>
      </c>
    </row>
    <row r="260" spans="1:7" ht="16.5">
      <c r="A260" s="266" t="s">
        <v>173</v>
      </c>
      <c r="B260" s="267"/>
      <c r="C260" s="268">
        <f>G255+G257</f>
        <v>48.417339999999996</v>
      </c>
      <c r="D260" s="269" t="s">
        <v>174</v>
      </c>
      <c r="E260" s="268"/>
      <c r="F260" s="269" t="s">
        <v>175</v>
      </c>
      <c r="G260" s="270">
        <f>C260+E260</f>
        <v>48.417339999999996</v>
      </c>
    </row>
    <row r="261" spans="1:7" ht="17.25" thickBot="1">
      <c r="A261" s="218" t="s">
        <v>176</v>
      </c>
      <c r="B261" s="219"/>
      <c r="C261" s="220">
        <f>G256+G258+G259</f>
        <v>53.268239999999999</v>
      </c>
      <c r="D261" s="221" t="s">
        <v>177</v>
      </c>
      <c r="E261" s="220">
        <v>0</v>
      </c>
      <c r="F261" s="221" t="s">
        <v>178</v>
      </c>
      <c r="G261" s="222">
        <f>C261+E261</f>
        <v>53.268239999999999</v>
      </c>
    </row>
    <row r="262" spans="1:7" ht="17.25" thickBot="1">
      <c r="A262" s="378" t="s">
        <v>178</v>
      </c>
      <c r="B262" s="379"/>
      <c r="C262" s="379"/>
      <c r="D262" s="379"/>
      <c r="E262" s="379"/>
      <c r="F262" s="380"/>
      <c r="G262" s="223">
        <v>101.71</v>
      </c>
    </row>
    <row r="265" spans="1:7" ht="13.5" thickBot="1"/>
    <row r="266" spans="1:7" ht="33.75" thickBot="1">
      <c r="A266" s="374" t="s">
        <v>162</v>
      </c>
      <c r="B266" s="375"/>
      <c r="C266" s="197" t="s">
        <v>163</v>
      </c>
      <c r="D266" s="198" t="s">
        <v>164</v>
      </c>
      <c r="E266" s="199" t="s">
        <v>165</v>
      </c>
      <c r="F266" s="199" t="s">
        <v>166</v>
      </c>
      <c r="G266" s="200" t="s">
        <v>167</v>
      </c>
    </row>
    <row r="267" spans="1:7" ht="17.25" thickBot="1">
      <c r="A267" s="376"/>
      <c r="B267" s="377"/>
      <c r="C267" s="201" t="s">
        <v>89</v>
      </c>
      <c r="D267" s="202" t="s">
        <v>168</v>
      </c>
      <c r="E267" s="203">
        <f>C271</f>
        <v>163.82</v>
      </c>
      <c r="F267" s="203">
        <f>C270+E270</f>
        <v>0</v>
      </c>
      <c r="G267" s="204">
        <f>E267+F267</f>
        <v>163.82</v>
      </c>
    </row>
    <row r="268" spans="1:7" ht="33">
      <c r="A268" s="261" t="s">
        <v>169</v>
      </c>
      <c r="B268" s="198"/>
      <c r="C268" s="199" t="s">
        <v>163</v>
      </c>
      <c r="D268" s="199" t="s">
        <v>164</v>
      </c>
      <c r="E268" s="199" t="s">
        <v>170</v>
      </c>
      <c r="F268" s="199" t="s">
        <v>171</v>
      </c>
      <c r="G268" s="200" t="s">
        <v>172</v>
      </c>
    </row>
    <row r="269" spans="1:7" ht="16.5">
      <c r="A269" s="244"/>
      <c r="B269" s="262">
        <v>94038</v>
      </c>
      <c r="C269" s="263" t="s">
        <v>260</v>
      </c>
      <c r="D269" s="287" t="s">
        <v>42</v>
      </c>
      <c r="E269" s="264">
        <v>1</v>
      </c>
      <c r="F269" s="265">
        <v>163.82</v>
      </c>
      <c r="G269" s="211">
        <f>E269*F269</f>
        <v>163.82</v>
      </c>
    </row>
    <row r="270" spans="1:7" ht="16.5">
      <c r="A270" s="266" t="s">
        <v>173</v>
      </c>
      <c r="B270" s="267"/>
      <c r="C270" s="268">
        <v>0</v>
      </c>
      <c r="D270" s="269" t="s">
        <v>174</v>
      </c>
      <c r="E270" s="268"/>
      <c r="F270" s="269" t="s">
        <v>175</v>
      </c>
      <c r="G270" s="270">
        <f>C270+E270</f>
        <v>0</v>
      </c>
    </row>
    <row r="271" spans="1:7" ht="17.25" thickBot="1">
      <c r="A271" s="218" t="s">
        <v>176</v>
      </c>
      <c r="B271" s="219"/>
      <c r="C271" s="220">
        <f>G269</f>
        <v>163.82</v>
      </c>
      <c r="D271" s="221" t="s">
        <v>177</v>
      </c>
      <c r="E271" s="220">
        <v>0</v>
      </c>
      <c r="F271" s="221" t="s">
        <v>178</v>
      </c>
      <c r="G271" s="222">
        <f>C271+E271</f>
        <v>163.82</v>
      </c>
    </row>
    <row r="272" spans="1:7" ht="17.25" thickBot="1">
      <c r="A272" s="378" t="s">
        <v>178</v>
      </c>
      <c r="B272" s="379"/>
      <c r="C272" s="379"/>
      <c r="D272" s="379"/>
      <c r="E272" s="379"/>
      <c r="F272" s="380"/>
      <c r="G272" s="223">
        <f>G270+G271</f>
        <v>163.82</v>
      </c>
    </row>
    <row r="275" spans="1:7" ht="13.5" thickBot="1"/>
    <row r="276" spans="1:7" ht="33.75" thickBot="1">
      <c r="A276" s="374" t="s">
        <v>162</v>
      </c>
      <c r="B276" s="375"/>
      <c r="C276" s="197" t="s">
        <v>163</v>
      </c>
      <c r="D276" s="198" t="s">
        <v>164</v>
      </c>
      <c r="E276" s="199" t="s">
        <v>165</v>
      </c>
      <c r="F276" s="199" t="s">
        <v>166</v>
      </c>
      <c r="G276" s="200" t="s">
        <v>167</v>
      </c>
    </row>
    <row r="277" spans="1:7" ht="17.25" thickBot="1">
      <c r="A277" s="376"/>
      <c r="B277" s="377"/>
      <c r="C277" s="201" t="s">
        <v>91</v>
      </c>
      <c r="D277" s="202" t="s">
        <v>168</v>
      </c>
      <c r="E277" s="203">
        <f>C281</f>
        <v>133.44999999999999</v>
      </c>
      <c r="F277" s="203">
        <f>C280+E280</f>
        <v>0</v>
      </c>
      <c r="G277" s="204">
        <f>E277+F277</f>
        <v>133.44999999999999</v>
      </c>
    </row>
    <row r="278" spans="1:7" ht="33">
      <c r="A278" s="261" t="s">
        <v>169</v>
      </c>
      <c r="B278" s="198"/>
      <c r="C278" s="199" t="s">
        <v>163</v>
      </c>
      <c r="D278" s="199" t="s">
        <v>164</v>
      </c>
      <c r="E278" s="199" t="s">
        <v>170</v>
      </c>
      <c r="F278" s="199" t="s">
        <v>171</v>
      </c>
      <c r="G278" s="200" t="s">
        <v>172</v>
      </c>
    </row>
    <row r="279" spans="1:7" ht="16.5">
      <c r="A279" s="244"/>
      <c r="B279" s="262">
        <v>94015</v>
      </c>
      <c r="C279" s="263" t="s">
        <v>257</v>
      </c>
      <c r="D279" s="287" t="s">
        <v>42</v>
      </c>
      <c r="E279" s="264">
        <v>1</v>
      </c>
      <c r="F279" s="265">
        <f>F119</f>
        <v>133.44999999999999</v>
      </c>
      <c r="G279" s="211">
        <f>E279*F279</f>
        <v>133.44999999999999</v>
      </c>
    </row>
    <row r="280" spans="1:7" ht="16.5">
      <c r="A280" s="266" t="s">
        <v>173</v>
      </c>
      <c r="B280" s="267"/>
      <c r="C280" s="268">
        <v>0</v>
      </c>
      <c r="D280" s="269" t="s">
        <v>174</v>
      </c>
      <c r="E280" s="268"/>
      <c r="F280" s="269" t="s">
        <v>175</v>
      </c>
      <c r="G280" s="270">
        <f>C280+E280</f>
        <v>0</v>
      </c>
    </row>
    <row r="281" spans="1:7" ht="17.25" thickBot="1">
      <c r="A281" s="218" t="s">
        <v>176</v>
      </c>
      <c r="B281" s="219"/>
      <c r="C281" s="220">
        <f>G279</f>
        <v>133.44999999999999</v>
      </c>
      <c r="D281" s="221" t="s">
        <v>177</v>
      </c>
      <c r="E281" s="220">
        <v>0</v>
      </c>
      <c r="F281" s="221" t="s">
        <v>178</v>
      </c>
      <c r="G281" s="222">
        <f>C281+E281</f>
        <v>133.44999999999999</v>
      </c>
    </row>
    <row r="282" spans="1:7" ht="17.25" thickBot="1">
      <c r="A282" s="378" t="s">
        <v>178</v>
      </c>
      <c r="B282" s="379"/>
      <c r="C282" s="379"/>
      <c r="D282" s="379"/>
      <c r="E282" s="379"/>
      <c r="F282" s="380"/>
      <c r="G282" s="223">
        <f>G280+G281</f>
        <v>133.44999999999999</v>
      </c>
    </row>
    <row r="285" spans="1:7" ht="13.5" thickBot="1"/>
    <row r="286" spans="1:7" ht="33.75" thickBot="1">
      <c r="A286" s="374" t="s">
        <v>162</v>
      </c>
      <c r="B286" s="375"/>
      <c r="C286" s="197" t="s">
        <v>163</v>
      </c>
      <c r="D286" s="198" t="s">
        <v>164</v>
      </c>
      <c r="E286" s="199" t="s">
        <v>165</v>
      </c>
      <c r="F286" s="199" t="s">
        <v>166</v>
      </c>
      <c r="G286" s="200" t="s">
        <v>167</v>
      </c>
    </row>
    <row r="287" spans="1:7" ht="17.25" thickBot="1">
      <c r="A287" s="376"/>
      <c r="B287" s="377"/>
      <c r="C287" s="201" t="s">
        <v>93</v>
      </c>
      <c r="D287" s="202" t="s">
        <v>168</v>
      </c>
      <c r="E287" s="203">
        <f>C291</f>
        <v>87.07</v>
      </c>
      <c r="F287" s="203">
        <f>C290+E290</f>
        <v>0</v>
      </c>
      <c r="G287" s="204">
        <f>E287+F287</f>
        <v>87.07</v>
      </c>
    </row>
    <row r="288" spans="1:7" ht="33">
      <c r="A288" s="261" t="s">
        <v>169</v>
      </c>
      <c r="B288" s="198"/>
      <c r="C288" s="199" t="s">
        <v>163</v>
      </c>
      <c r="D288" s="199" t="s">
        <v>164</v>
      </c>
      <c r="E288" s="199" t="s">
        <v>170</v>
      </c>
      <c r="F288" s="199" t="s">
        <v>171</v>
      </c>
      <c r="G288" s="200" t="s">
        <v>172</v>
      </c>
    </row>
    <row r="289" spans="1:7" ht="16.5">
      <c r="A289" s="244"/>
      <c r="B289" s="262">
        <v>94045</v>
      </c>
      <c r="C289" s="263" t="s">
        <v>285</v>
      </c>
      <c r="D289" s="287" t="s">
        <v>42</v>
      </c>
      <c r="E289" s="264">
        <v>1</v>
      </c>
      <c r="F289" s="265">
        <v>87.07</v>
      </c>
      <c r="G289" s="211">
        <f>E289*F289</f>
        <v>87.07</v>
      </c>
    </row>
    <row r="290" spans="1:7" ht="16.5">
      <c r="A290" s="266" t="s">
        <v>173</v>
      </c>
      <c r="B290" s="267"/>
      <c r="C290" s="268">
        <v>0</v>
      </c>
      <c r="D290" s="269" t="s">
        <v>174</v>
      </c>
      <c r="E290" s="268"/>
      <c r="F290" s="269" t="s">
        <v>175</v>
      </c>
      <c r="G290" s="270">
        <f>C290+E290</f>
        <v>0</v>
      </c>
    </row>
    <row r="291" spans="1:7" ht="17.25" thickBot="1">
      <c r="A291" s="218" t="s">
        <v>176</v>
      </c>
      <c r="B291" s="219"/>
      <c r="C291" s="220">
        <f>G289</f>
        <v>87.07</v>
      </c>
      <c r="D291" s="221" t="s">
        <v>177</v>
      </c>
      <c r="E291" s="220">
        <v>0</v>
      </c>
      <c r="F291" s="221" t="s">
        <v>178</v>
      </c>
      <c r="G291" s="222">
        <f>C291+E291</f>
        <v>87.07</v>
      </c>
    </row>
    <row r="292" spans="1:7" ht="17.25" thickBot="1">
      <c r="A292" s="378" t="s">
        <v>178</v>
      </c>
      <c r="B292" s="379"/>
      <c r="C292" s="379"/>
      <c r="D292" s="379"/>
      <c r="E292" s="379"/>
      <c r="F292" s="380"/>
      <c r="G292" s="223">
        <v>87.06</v>
      </c>
    </row>
    <row r="295" spans="1:7" ht="13.5" thickBot="1"/>
    <row r="296" spans="1:7" ht="33.75" thickBot="1">
      <c r="A296" s="374" t="s">
        <v>162</v>
      </c>
      <c r="B296" s="375"/>
      <c r="C296" s="197" t="s">
        <v>163</v>
      </c>
      <c r="D296" s="198" t="s">
        <v>164</v>
      </c>
      <c r="E296" s="199" t="s">
        <v>165</v>
      </c>
      <c r="F296" s="199" t="s">
        <v>166</v>
      </c>
      <c r="G296" s="200" t="s">
        <v>167</v>
      </c>
    </row>
    <row r="297" spans="1:7" ht="17.25" thickBot="1">
      <c r="A297" s="376"/>
      <c r="B297" s="377"/>
      <c r="C297" s="201" t="s">
        <v>95</v>
      </c>
      <c r="D297" s="202" t="s">
        <v>168</v>
      </c>
      <c r="E297" s="203">
        <f>C301</f>
        <v>141.74</v>
      </c>
      <c r="F297" s="203">
        <f>C300+E300</f>
        <v>0</v>
      </c>
      <c r="G297" s="204">
        <f>E297+F297</f>
        <v>141.74</v>
      </c>
    </row>
    <row r="298" spans="1:7" ht="33">
      <c r="A298" s="261" t="s">
        <v>169</v>
      </c>
      <c r="B298" s="198"/>
      <c r="C298" s="199" t="s">
        <v>163</v>
      </c>
      <c r="D298" s="199" t="s">
        <v>164</v>
      </c>
      <c r="E298" s="199" t="s">
        <v>170</v>
      </c>
      <c r="F298" s="199" t="s">
        <v>171</v>
      </c>
      <c r="G298" s="200" t="s">
        <v>172</v>
      </c>
    </row>
    <row r="299" spans="1:7" ht="16.5">
      <c r="A299" s="244"/>
      <c r="B299" s="262">
        <v>94273</v>
      </c>
      <c r="C299" s="263" t="s">
        <v>95</v>
      </c>
      <c r="D299" s="287" t="s">
        <v>42</v>
      </c>
      <c r="E299" s="264">
        <v>1</v>
      </c>
      <c r="F299" s="265">
        <v>141.74</v>
      </c>
      <c r="G299" s="211">
        <f>E299*F299</f>
        <v>141.74</v>
      </c>
    </row>
    <row r="300" spans="1:7" ht="16.5">
      <c r="A300" s="266" t="s">
        <v>173</v>
      </c>
      <c r="B300" s="267"/>
      <c r="C300" s="268">
        <v>0</v>
      </c>
      <c r="D300" s="269" t="s">
        <v>174</v>
      </c>
      <c r="E300" s="268"/>
      <c r="F300" s="269" t="s">
        <v>175</v>
      </c>
      <c r="G300" s="270">
        <f>C300+E300</f>
        <v>0</v>
      </c>
    </row>
    <row r="301" spans="1:7" ht="17.25" thickBot="1">
      <c r="A301" s="218" t="s">
        <v>176</v>
      </c>
      <c r="B301" s="219"/>
      <c r="C301" s="220">
        <f>G299</f>
        <v>141.74</v>
      </c>
      <c r="D301" s="221" t="s">
        <v>177</v>
      </c>
      <c r="E301" s="220">
        <v>0</v>
      </c>
      <c r="F301" s="221" t="s">
        <v>178</v>
      </c>
      <c r="G301" s="222">
        <f>C301+E301</f>
        <v>141.74</v>
      </c>
    </row>
    <row r="302" spans="1:7" ht="17.25" thickBot="1">
      <c r="A302" s="378" t="s">
        <v>178</v>
      </c>
      <c r="B302" s="379"/>
      <c r="C302" s="379"/>
      <c r="D302" s="379"/>
      <c r="E302" s="379"/>
      <c r="F302" s="380"/>
      <c r="G302" s="223">
        <f>G301+G300</f>
        <v>141.74</v>
      </c>
    </row>
    <row r="305" spans="1:9" ht="13.5" thickBot="1"/>
    <row r="306" spans="1:9" ht="16.5" thickBot="1">
      <c r="A306" s="292"/>
      <c r="B306" s="293"/>
      <c r="C306" s="295" t="s">
        <v>286</v>
      </c>
      <c r="D306" s="293"/>
      <c r="E306" s="293"/>
      <c r="F306" s="293"/>
      <c r="G306" s="293"/>
      <c r="H306" s="293"/>
      <c r="I306" s="294"/>
    </row>
    <row r="309" spans="1:9" ht="13.5" thickBot="1"/>
    <row r="310" spans="1:9" ht="33.75" thickBot="1">
      <c r="A310" s="374" t="s">
        <v>162</v>
      </c>
      <c r="B310" s="375"/>
      <c r="C310" s="197" t="s">
        <v>163</v>
      </c>
      <c r="D310" s="198" t="s">
        <v>164</v>
      </c>
      <c r="E310" s="199" t="s">
        <v>165</v>
      </c>
      <c r="F310" s="199" t="s">
        <v>166</v>
      </c>
      <c r="G310" s="200" t="s">
        <v>167</v>
      </c>
    </row>
    <row r="311" spans="1:9" ht="33.75" thickBot="1">
      <c r="A311" s="376"/>
      <c r="B311" s="377"/>
      <c r="C311" s="201" t="s">
        <v>23</v>
      </c>
      <c r="D311" s="202" t="s">
        <v>168</v>
      </c>
      <c r="E311" s="203">
        <f>C315</f>
        <v>9.99</v>
      </c>
      <c r="F311" s="203">
        <f>C314+E314</f>
        <v>0</v>
      </c>
      <c r="G311" s="204">
        <f>E311+F311</f>
        <v>9.99</v>
      </c>
    </row>
    <row r="312" spans="1:9" ht="33">
      <c r="A312" s="261" t="s">
        <v>169</v>
      </c>
      <c r="B312" s="198"/>
      <c r="C312" s="199" t="s">
        <v>163</v>
      </c>
      <c r="D312" s="199" t="s">
        <v>164</v>
      </c>
      <c r="E312" s="199" t="s">
        <v>170</v>
      </c>
      <c r="F312" s="199" t="s">
        <v>171</v>
      </c>
      <c r="G312" s="200" t="s">
        <v>172</v>
      </c>
    </row>
    <row r="313" spans="1:9" ht="49.5">
      <c r="A313" s="244" t="s">
        <v>196</v>
      </c>
      <c r="B313" s="296">
        <v>92024</v>
      </c>
      <c r="C313" s="263" t="s">
        <v>287</v>
      </c>
      <c r="D313" s="297" t="s">
        <v>17</v>
      </c>
      <c r="E313" s="298">
        <v>1</v>
      </c>
      <c r="F313" s="299">
        <v>9.99</v>
      </c>
      <c r="G313" s="211">
        <f>E313*F313</f>
        <v>9.99</v>
      </c>
    </row>
    <row r="314" spans="1:9" ht="16.5">
      <c r="A314" s="266" t="s">
        <v>173</v>
      </c>
      <c r="B314" s="267"/>
      <c r="C314" s="268">
        <v>0</v>
      </c>
      <c r="D314" s="269" t="s">
        <v>174</v>
      </c>
      <c r="E314" s="268"/>
      <c r="F314" s="269" t="s">
        <v>175</v>
      </c>
      <c r="G314" s="270">
        <f>C314+E314</f>
        <v>0</v>
      </c>
    </row>
    <row r="315" spans="1:9" ht="17.25" thickBot="1">
      <c r="A315" s="218" t="s">
        <v>176</v>
      </c>
      <c r="B315" s="219"/>
      <c r="C315" s="220">
        <f>G313</f>
        <v>9.99</v>
      </c>
      <c r="D315" s="221" t="s">
        <v>177</v>
      </c>
      <c r="E315" s="220">
        <v>0</v>
      </c>
      <c r="F315" s="221" t="s">
        <v>178</v>
      </c>
      <c r="G315" s="222">
        <f>C315+E315</f>
        <v>9.99</v>
      </c>
    </row>
    <row r="316" spans="1:9" ht="17.25" thickBot="1">
      <c r="A316" s="378" t="s">
        <v>178</v>
      </c>
      <c r="B316" s="379"/>
      <c r="C316" s="379"/>
      <c r="D316" s="379"/>
      <c r="E316" s="379"/>
      <c r="F316" s="380"/>
      <c r="G316" s="223">
        <f>G315+G314</f>
        <v>9.99</v>
      </c>
    </row>
    <row r="319" spans="1:9" ht="13.5" thickBot="1"/>
    <row r="320" spans="1:9" ht="33.75" thickBot="1">
      <c r="A320" s="374" t="s">
        <v>162</v>
      </c>
      <c r="B320" s="375"/>
      <c r="C320" s="197" t="s">
        <v>163</v>
      </c>
      <c r="D320" s="198" t="s">
        <v>164</v>
      </c>
      <c r="E320" s="199" t="s">
        <v>165</v>
      </c>
      <c r="F320" s="199" t="s">
        <v>166</v>
      </c>
      <c r="G320" s="200" t="s">
        <v>167</v>
      </c>
    </row>
    <row r="321" spans="1:7" ht="17.25" thickBot="1">
      <c r="A321" s="376"/>
      <c r="B321" s="377"/>
      <c r="C321" s="201" t="s">
        <v>288</v>
      </c>
      <c r="D321" s="202" t="s">
        <v>291</v>
      </c>
      <c r="E321" s="203">
        <f>C327</f>
        <v>158.17558999999997</v>
      </c>
      <c r="F321" s="203">
        <f>C326+E326</f>
        <v>0</v>
      </c>
      <c r="G321" s="204">
        <f>E321+F321</f>
        <v>158.17558999999997</v>
      </c>
    </row>
    <row r="322" spans="1:7" ht="33">
      <c r="A322" s="261" t="s">
        <v>169</v>
      </c>
      <c r="B322" s="198"/>
      <c r="C322" s="199" t="s">
        <v>163</v>
      </c>
      <c r="D322" s="199" t="s">
        <v>164</v>
      </c>
      <c r="E322" s="199" t="s">
        <v>170</v>
      </c>
      <c r="F322" s="199" t="s">
        <v>171</v>
      </c>
      <c r="G322" s="200" t="s">
        <v>172</v>
      </c>
    </row>
    <row r="323" spans="1:7" ht="16.5">
      <c r="A323" s="244"/>
      <c r="B323" s="296" t="s">
        <v>290</v>
      </c>
      <c r="C323" s="263" t="s">
        <v>289</v>
      </c>
      <c r="D323" s="297" t="s">
        <v>42</v>
      </c>
      <c r="E323" s="298">
        <v>0.34499999999999997</v>
      </c>
      <c r="F323" s="299">
        <v>123.66</v>
      </c>
      <c r="G323" s="211">
        <f>E323*F323</f>
        <v>42.662699999999994</v>
      </c>
    </row>
    <row r="324" spans="1:7" ht="16.5">
      <c r="A324" s="288"/>
      <c r="B324" s="301" t="s">
        <v>293</v>
      </c>
      <c r="C324" s="302" t="s">
        <v>292</v>
      </c>
      <c r="D324" s="303" t="s">
        <v>42</v>
      </c>
      <c r="E324" s="304">
        <v>0.1825</v>
      </c>
      <c r="F324" s="305">
        <v>40.700000000000003</v>
      </c>
      <c r="G324" s="211">
        <f>E324*F324</f>
        <v>7.4277500000000005</v>
      </c>
    </row>
    <row r="325" spans="1:7" ht="16.5">
      <c r="A325" s="288"/>
      <c r="B325" s="301" t="s">
        <v>295</v>
      </c>
      <c r="C325" s="302" t="s">
        <v>294</v>
      </c>
      <c r="D325" s="303" t="s">
        <v>42</v>
      </c>
      <c r="E325" s="304">
        <v>0.18</v>
      </c>
      <c r="F325" s="305">
        <v>600.47299999999996</v>
      </c>
      <c r="G325" s="211">
        <f>E325*F325</f>
        <v>108.08513999999998</v>
      </c>
    </row>
    <row r="326" spans="1:7" ht="16.5">
      <c r="A326" s="266" t="s">
        <v>173</v>
      </c>
      <c r="B326" s="267"/>
      <c r="C326" s="268">
        <v>0</v>
      </c>
      <c r="D326" s="269" t="s">
        <v>174</v>
      </c>
      <c r="E326" s="268"/>
      <c r="F326" s="269" t="s">
        <v>175</v>
      </c>
      <c r="G326" s="270">
        <f>C326+E326</f>
        <v>0</v>
      </c>
    </row>
    <row r="327" spans="1:7" ht="17.25" thickBot="1">
      <c r="A327" s="218" t="s">
        <v>176</v>
      </c>
      <c r="B327" s="219"/>
      <c r="C327" s="220">
        <f>G323+G324+G325</f>
        <v>158.17558999999997</v>
      </c>
      <c r="D327" s="221" t="s">
        <v>177</v>
      </c>
      <c r="E327" s="220">
        <v>0</v>
      </c>
      <c r="F327" s="221" t="s">
        <v>178</v>
      </c>
      <c r="G327" s="222">
        <f>C327+E327</f>
        <v>158.17558999999997</v>
      </c>
    </row>
    <row r="328" spans="1:7" ht="17.25" thickBot="1">
      <c r="A328" s="378" t="s">
        <v>178</v>
      </c>
      <c r="B328" s="379"/>
      <c r="C328" s="379"/>
      <c r="D328" s="379"/>
      <c r="E328" s="379"/>
      <c r="F328" s="380"/>
      <c r="G328" s="223">
        <f>G327+G326</f>
        <v>158.17558999999997</v>
      </c>
    </row>
    <row r="332" spans="1:7" ht="13.5" thickBot="1"/>
    <row r="333" spans="1:7" ht="33.75" thickBot="1">
      <c r="A333" s="374" t="s">
        <v>162</v>
      </c>
      <c r="B333" s="375"/>
      <c r="C333" s="197" t="s">
        <v>163</v>
      </c>
      <c r="D333" s="198" t="s">
        <v>164</v>
      </c>
      <c r="E333" s="199" t="s">
        <v>165</v>
      </c>
      <c r="F333" s="199" t="s">
        <v>166</v>
      </c>
      <c r="G333" s="200" t="s">
        <v>167</v>
      </c>
    </row>
    <row r="334" spans="1:7" ht="33.75" thickBot="1">
      <c r="A334" s="376"/>
      <c r="B334" s="377"/>
      <c r="C334" s="201" t="s">
        <v>65</v>
      </c>
      <c r="D334" s="202" t="s">
        <v>291</v>
      </c>
      <c r="E334" s="203">
        <f>C340</f>
        <v>176.315168</v>
      </c>
      <c r="F334" s="203">
        <f>C339+E339</f>
        <v>0</v>
      </c>
      <c r="G334" s="204">
        <f>E334+F334</f>
        <v>176.315168</v>
      </c>
    </row>
    <row r="335" spans="1:7" ht="33">
      <c r="A335" s="261" t="s">
        <v>169</v>
      </c>
      <c r="B335" s="198"/>
      <c r="C335" s="199" t="s">
        <v>163</v>
      </c>
      <c r="D335" s="199" t="s">
        <v>164</v>
      </c>
      <c r="E335" s="199" t="s">
        <v>170</v>
      </c>
      <c r="F335" s="199" t="s">
        <v>171</v>
      </c>
      <c r="G335" s="200" t="s">
        <v>172</v>
      </c>
    </row>
    <row r="336" spans="1:7" ht="16.5">
      <c r="A336" s="244"/>
      <c r="B336" s="296" t="s">
        <v>297</v>
      </c>
      <c r="C336" s="263" t="s">
        <v>296</v>
      </c>
      <c r="D336" s="297" t="s">
        <v>291</v>
      </c>
      <c r="E336" s="298">
        <v>1.3</v>
      </c>
      <c r="F336" s="299">
        <v>95.18</v>
      </c>
      <c r="G336" s="211">
        <f>E336*F336</f>
        <v>123.73400000000001</v>
      </c>
    </row>
    <row r="337" spans="1:7" ht="16.5">
      <c r="A337" s="288"/>
      <c r="B337" s="301" t="s">
        <v>298</v>
      </c>
      <c r="C337" s="302" t="s">
        <v>299</v>
      </c>
      <c r="D337" s="303" t="s">
        <v>42</v>
      </c>
      <c r="E337" s="304">
        <v>0.25140000000000001</v>
      </c>
      <c r="F337" s="305">
        <v>86.62</v>
      </c>
      <c r="G337" s="211">
        <f>E337*F337</f>
        <v>21.776268000000002</v>
      </c>
    </row>
    <row r="338" spans="1:7" ht="16.5">
      <c r="A338" s="288"/>
      <c r="B338" s="301" t="s">
        <v>301</v>
      </c>
      <c r="C338" s="302" t="s">
        <v>300</v>
      </c>
      <c r="D338" s="303" t="s">
        <v>42</v>
      </c>
      <c r="E338" s="304">
        <v>0.21</v>
      </c>
      <c r="F338" s="305">
        <v>146.69</v>
      </c>
      <c r="G338" s="211">
        <f>E338*F338</f>
        <v>30.8049</v>
      </c>
    </row>
    <row r="339" spans="1:7" ht="16.5">
      <c r="A339" s="266" t="s">
        <v>173</v>
      </c>
      <c r="B339" s="267"/>
      <c r="C339" s="268">
        <v>0</v>
      </c>
      <c r="D339" s="269" t="s">
        <v>174</v>
      </c>
      <c r="E339" s="268"/>
      <c r="F339" s="269" t="s">
        <v>175</v>
      </c>
      <c r="G339" s="270">
        <f>C339+E339</f>
        <v>0</v>
      </c>
    </row>
    <row r="340" spans="1:7" ht="17.25" thickBot="1">
      <c r="A340" s="218" t="s">
        <v>176</v>
      </c>
      <c r="B340" s="219"/>
      <c r="C340" s="220">
        <f>G336+G337+G338</f>
        <v>176.315168</v>
      </c>
      <c r="D340" s="221" t="s">
        <v>177</v>
      </c>
      <c r="E340" s="220">
        <v>0</v>
      </c>
      <c r="F340" s="221" t="s">
        <v>178</v>
      </c>
      <c r="G340" s="222">
        <f>C340+E340</f>
        <v>176.315168</v>
      </c>
    </row>
    <row r="341" spans="1:7" ht="17.25" thickBot="1">
      <c r="A341" s="378" t="s">
        <v>178</v>
      </c>
      <c r="B341" s="379"/>
      <c r="C341" s="379"/>
      <c r="D341" s="379"/>
      <c r="E341" s="379"/>
      <c r="F341" s="380"/>
      <c r="G341" s="223">
        <f>G340+G339</f>
        <v>176.315168</v>
      </c>
    </row>
    <row r="345" spans="1:7" ht="13.5" thickBot="1"/>
    <row r="346" spans="1:7" ht="33.75" thickBot="1">
      <c r="A346" s="374" t="s">
        <v>162</v>
      </c>
      <c r="B346" s="375"/>
      <c r="C346" s="197" t="s">
        <v>163</v>
      </c>
      <c r="D346" s="198" t="s">
        <v>164</v>
      </c>
      <c r="E346" s="199" t="s">
        <v>165</v>
      </c>
      <c r="F346" s="199" t="s">
        <v>166</v>
      </c>
      <c r="G346" s="200" t="s">
        <v>167</v>
      </c>
    </row>
    <row r="347" spans="1:7" ht="17.25" thickBot="1">
      <c r="A347" s="376"/>
      <c r="B347" s="377"/>
      <c r="C347" s="201" t="s">
        <v>159</v>
      </c>
      <c r="D347" s="202" t="s">
        <v>291</v>
      </c>
      <c r="E347" s="203">
        <f>C353</f>
        <v>1413.1030999999998</v>
      </c>
      <c r="F347" s="203">
        <f>C352+E352</f>
        <v>0</v>
      </c>
      <c r="G347" s="204">
        <f>E347+F347</f>
        <v>1413.1030999999998</v>
      </c>
    </row>
    <row r="348" spans="1:7" ht="33">
      <c r="A348" s="261" t="s">
        <v>169</v>
      </c>
      <c r="B348" s="198"/>
      <c r="C348" s="199" t="s">
        <v>163</v>
      </c>
      <c r="D348" s="199" t="s">
        <v>164</v>
      </c>
      <c r="E348" s="199" t="s">
        <v>170</v>
      </c>
      <c r="F348" s="199" t="s">
        <v>171</v>
      </c>
      <c r="G348" s="200" t="s">
        <v>172</v>
      </c>
    </row>
    <row r="349" spans="1:7" ht="16.5">
      <c r="A349" s="244"/>
      <c r="B349" s="296" t="s">
        <v>303</v>
      </c>
      <c r="C349" s="263" t="s">
        <v>302</v>
      </c>
      <c r="D349" s="297" t="s">
        <v>291</v>
      </c>
      <c r="E349" s="298">
        <v>2.4</v>
      </c>
      <c r="F349" s="299">
        <v>574.04999999999995</v>
      </c>
      <c r="G349" s="211">
        <f>E349*F349</f>
        <v>1377.7199999999998</v>
      </c>
    </row>
    <row r="350" spans="1:7" ht="16.5">
      <c r="A350" s="288"/>
      <c r="B350" s="301" t="s">
        <v>305</v>
      </c>
      <c r="C350" s="302" t="s">
        <v>304</v>
      </c>
      <c r="D350" s="303" t="s">
        <v>42</v>
      </c>
      <c r="E350" s="304">
        <v>0.1575</v>
      </c>
      <c r="F350" s="305">
        <v>94.44</v>
      </c>
      <c r="G350" s="211">
        <f>E350*F350</f>
        <v>14.8743</v>
      </c>
    </row>
    <row r="351" spans="1:7" ht="16.5">
      <c r="A351" s="288"/>
      <c r="B351" s="301" t="s">
        <v>307</v>
      </c>
      <c r="C351" s="302" t="s">
        <v>306</v>
      </c>
      <c r="D351" s="303" t="s">
        <v>42</v>
      </c>
      <c r="E351" s="304">
        <v>0.16</v>
      </c>
      <c r="F351" s="305">
        <v>128.18</v>
      </c>
      <c r="G351" s="211">
        <f>E351*F351</f>
        <v>20.508800000000001</v>
      </c>
    </row>
    <row r="352" spans="1:7" ht="16.5">
      <c r="A352" s="266" t="s">
        <v>173</v>
      </c>
      <c r="B352" s="267"/>
      <c r="C352" s="268">
        <v>0</v>
      </c>
      <c r="D352" s="269" t="s">
        <v>174</v>
      </c>
      <c r="E352" s="268"/>
      <c r="F352" s="269" t="s">
        <v>175</v>
      </c>
      <c r="G352" s="270">
        <f>C352+E352</f>
        <v>0</v>
      </c>
    </row>
    <row r="353" spans="1:7" ht="17.25" thickBot="1">
      <c r="A353" s="218" t="s">
        <v>176</v>
      </c>
      <c r="B353" s="219"/>
      <c r="C353" s="220">
        <f>G349+G350+G351</f>
        <v>1413.1030999999998</v>
      </c>
      <c r="D353" s="221" t="s">
        <v>177</v>
      </c>
      <c r="E353" s="220">
        <v>0</v>
      </c>
      <c r="F353" s="221" t="s">
        <v>178</v>
      </c>
      <c r="G353" s="222">
        <f>C353+E353</f>
        <v>1413.1030999999998</v>
      </c>
    </row>
    <row r="354" spans="1:7" ht="17.25" thickBot="1">
      <c r="A354" s="378" t="s">
        <v>178</v>
      </c>
      <c r="B354" s="379"/>
      <c r="C354" s="379"/>
      <c r="D354" s="379"/>
      <c r="E354" s="379"/>
      <c r="F354" s="380"/>
      <c r="G354" s="223">
        <f>G353+G352</f>
        <v>1413.1030999999998</v>
      </c>
    </row>
    <row r="357" spans="1:7" ht="13.5" thickBot="1"/>
    <row r="358" spans="1:7" ht="33.75" thickBot="1">
      <c r="A358" s="374" t="s">
        <v>162</v>
      </c>
      <c r="B358" s="375"/>
      <c r="C358" s="197" t="s">
        <v>163</v>
      </c>
      <c r="D358" s="198" t="s">
        <v>164</v>
      </c>
      <c r="E358" s="199" t="s">
        <v>165</v>
      </c>
      <c r="F358" s="199" t="s">
        <v>166</v>
      </c>
      <c r="G358" s="200" t="s">
        <v>167</v>
      </c>
    </row>
    <row r="359" spans="1:7" ht="17.25" thickBot="1">
      <c r="A359" s="376"/>
      <c r="B359" s="377"/>
      <c r="C359" s="201" t="s">
        <v>87</v>
      </c>
      <c r="D359" s="202" t="s">
        <v>42</v>
      </c>
      <c r="E359" s="203">
        <f>C365</f>
        <v>119.28</v>
      </c>
      <c r="F359" s="203">
        <f>C364+E364</f>
        <v>20.851452000000002</v>
      </c>
      <c r="G359" s="204">
        <f>E359+F359</f>
        <v>140.131452</v>
      </c>
    </row>
    <row r="360" spans="1:7" ht="33">
      <c r="A360" s="261" t="s">
        <v>169</v>
      </c>
      <c r="B360" s="198"/>
      <c r="C360" s="199" t="s">
        <v>163</v>
      </c>
      <c r="D360" s="199" t="s">
        <v>164</v>
      </c>
      <c r="E360" s="199" t="s">
        <v>170</v>
      </c>
      <c r="F360" s="199" t="s">
        <v>171</v>
      </c>
      <c r="G360" s="200" t="s">
        <v>172</v>
      </c>
    </row>
    <row r="361" spans="1:7" ht="30.75" customHeight="1">
      <c r="A361" s="244"/>
      <c r="B361" s="296"/>
      <c r="C361" s="263" t="s">
        <v>308</v>
      </c>
      <c r="D361" s="297" t="s">
        <v>42</v>
      </c>
      <c r="E361" s="298">
        <v>1</v>
      </c>
      <c r="F361" s="299">
        <v>119.28</v>
      </c>
      <c r="G361" s="211">
        <f>E361*F361</f>
        <v>119.28</v>
      </c>
    </row>
    <row r="362" spans="1:7" ht="16.5">
      <c r="A362" s="288"/>
      <c r="B362" s="301"/>
      <c r="C362" s="302" t="s">
        <v>309</v>
      </c>
      <c r="D362" s="303" t="s">
        <v>42</v>
      </c>
      <c r="E362" s="304">
        <v>1</v>
      </c>
      <c r="F362" s="305">
        <v>11.07</v>
      </c>
      <c r="G362" s="211">
        <f>E362*F362</f>
        <v>11.07</v>
      </c>
    </row>
    <row r="363" spans="1:7" ht="16.5">
      <c r="A363" s="288"/>
      <c r="B363" s="301"/>
      <c r="C363" s="302"/>
      <c r="D363" s="303"/>
      <c r="E363" s="304"/>
      <c r="F363" s="305"/>
      <c r="G363" s="211">
        <f>E363*F363</f>
        <v>0</v>
      </c>
    </row>
    <row r="364" spans="1:7" ht="16.5">
      <c r="A364" s="266" t="s">
        <v>173</v>
      </c>
      <c r="B364" s="267"/>
      <c r="C364" s="268">
        <f>G362</f>
        <v>11.07</v>
      </c>
      <c r="D364" s="269" t="s">
        <v>174</v>
      </c>
      <c r="E364" s="268">
        <f>C364*I1</f>
        <v>9.7814520000000016</v>
      </c>
      <c r="F364" s="269" t="s">
        <v>175</v>
      </c>
      <c r="G364" s="270">
        <f>C364+E364</f>
        <v>20.851452000000002</v>
      </c>
    </row>
    <row r="365" spans="1:7" ht="17.25" thickBot="1">
      <c r="A365" s="218" t="s">
        <v>176</v>
      </c>
      <c r="B365" s="219"/>
      <c r="C365" s="220">
        <f>G361</f>
        <v>119.28</v>
      </c>
      <c r="D365" s="221" t="s">
        <v>177</v>
      </c>
      <c r="E365" s="220">
        <v>0</v>
      </c>
      <c r="F365" s="221" t="s">
        <v>178</v>
      </c>
      <c r="G365" s="222">
        <f>C365+E365</f>
        <v>119.28</v>
      </c>
    </row>
    <row r="366" spans="1:7" ht="17.25" thickBot="1">
      <c r="A366" s="378" t="s">
        <v>178</v>
      </c>
      <c r="B366" s="379"/>
      <c r="C366" s="379"/>
      <c r="D366" s="379"/>
      <c r="E366" s="379"/>
      <c r="F366" s="380"/>
      <c r="G366" s="223">
        <f>G365+G364</f>
        <v>140.131452</v>
      </c>
    </row>
  </sheetData>
  <mergeCells count="84">
    <mergeCell ref="A282:F282"/>
    <mergeCell ref="A286:B286"/>
    <mergeCell ref="A311:B311"/>
    <mergeCell ref="A316:F316"/>
    <mergeCell ref="A287:B287"/>
    <mergeCell ref="A292:F292"/>
    <mergeCell ref="A296:B296"/>
    <mergeCell ref="A297:B297"/>
    <mergeCell ref="A302:F302"/>
    <mergeCell ref="A310:B310"/>
    <mergeCell ref="A266:B266"/>
    <mergeCell ref="A267:B267"/>
    <mergeCell ref="A272:F272"/>
    <mergeCell ref="A276:B276"/>
    <mergeCell ref="A277:B277"/>
    <mergeCell ref="A239:B239"/>
    <mergeCell ref="A248:F248"/>
    <mergeCell ref="A252:B252"/>
    <mergeCell ref="A253:B253"/>
    <mergeCell ref="A262:F262"/>
    <mergeCell ref="A220:F220"/>
    <mergeCell ref="A224:B224"/>
    <mergeCell ref="A225:B225"/>
    <mergeCell ref="A234:F234"/>
    <mergeCell ref="A238:B238"/>
    <mergeCell ref="A204:B204"/>
    <mergeCell ref="A205:B205"/>
    <mergeCell ref="A210:F210"/>
    <mergeCell ref="A214:B214"/>
    <mergeCell ref="A215:B215"/>
    <mergeCell ref="A176:B176"/>
    <mergeCell ref="A183:F183"/>
    <mergeCell ref="A187:B187"/>
    <mergeCell ref="A188:B188"/>
    <mergeCell ref="A200:F200"/>
    <mergeCell ref="A159:F159"/>
    <mergeCell ref="A163:B163"/>
    <mergeCell ref="A164:B164"/>
    <mergeCell ref="A171:F171"/>
    <mergeCell ref="A175:B175"/>
    <mergeCell ref="A137:B137"/>
    <mergeCell ref="A138:B138"/>
    <mergeCell ref="A146:F146"/>
    <mergeCell ref="A150:B150"/>
    <mergeCell ref="A151:B151"/>
    <mergeCell ref="A117:B117"/>
    <mergeCell ref="A123:F123"/>
    <mergeCell ref="A127:B127"/>
    <mergeCell ref="A128:B128"/>
    <mergeCell ref="A133:F133"/>
    <mergeCell ref="A97:F97"/>
    <mergeCell ref="A101:B101"/>
    <mergeCell ref="A102:B102"/>
    <mergeCell ref="A112:F112"/>
    <mergeCell ref="A116:B116"/>
    <mergeCell ref="A76:B76"/>
    <mergeCell ref="A77:B77"/>
    <mergeCell ref="A83:F83"/>
    <mergeCell ref="A87:B87"/>
    <mergeCell ref="A88:B88"/>
    <mergeCell ref="A68:F68"/>
    <mergeCell ref="A32:F32"/>
    <mergeCell ref="A36:B36"/>
    <mergeCell ref="A37:B37"/>
    <mergeCell ref="A46:F46"/>
    <mergeCell ref="A50:B50"/>
    <mergeCell ref="A51:B51"/>
    <mergeCell ref="A3:B3"/>
    <mergeCell ref="A4:B4"/>
    <mergeCell ref="A15:F15"/>
    <mergeCell ref="A19:B19"/>
    <mergeCell ref="A20:B20"/>
    <mergeCell ref="A366:F366"/>
    <mergeCell ref="A320:B320"/>
    <mergeCell ref="A321:B321"/>
    <mergeCell ref="A328:F328"/>
    <mergeCell ref="A333:B333"/>
    <mergeCell ref="A334:B334"/>
    <mergeCell ref="A341:F341"/>
    <mergeCell ref="A346:B346"/>
    <mergeCell ref="A347:B347"/>
    <mergeCell ref="A354:F354"/>
    <mergeCell ref="A358:B358"/>
    <mergeCell ref="A359:B359"/>
  </mergeCells>
  <conditionalFormatting sqref="A6:E6 A79:E80 A119:E120 A130:E130 A140:E143 A166:E168 A227:E231 A323:E325 A349:E351">
    <cfRule type="expression" dxfId="41" priority="65" stopIfTrue="1">
      <formula>AND($A6&lt;&gt;"COMPOSICAO",$A6&lt;&gt;"INSUMO",$A6&lt;&gt;"")</formula>
    </cfRule>
    <cfRule type="expression" dxfId="40" priority="66" stopIfTrue="1">
      <formula>AND(OR($A6="COMPOSICAO",$A6="INSUMO",$A6&lt;&gt;""),$A6&lt;&gt;"")</formula>
    </cfRule>
  </conditionalFormatting>
  <conditionalFormatting sqref="A7:E12">
    <cfRule type="expression" dxfId="39" priority="63" stopIfTrue="1">
      <formula>AND($A7&lt;&gt;"COMPOSICAO",$A7&lt;&gt;"INSUMO",$A7&lt;&gt;"")</formula>
    </cfRule>
    <cfRule type="expression" dxfId="38" priority="64" stopIfTrue="1">
      <formula>AND(OR($A7="COMPOSICAO",$A7="INSUMO",$A7&lt;&gt;""),$A7&lt;&gt;"")</formula>
    </cfRule>
  </conditionalFormatting>
  <conditionalFormatting sqref="A39:E43">
    <cfRule type="expression" dxfId="37" priority="53" stopIfTrue="1">
      <formula>AND($A39&lt;&gt;"COMPOSICAO",$A39&lt;&gt;"INSUMO",$A39&lt;&gt;"")</formula>
    </cfRule>
    <cfRule type="expression" dxfId="36" priority="54" stopIfTrue="1">
      <formula>AND(OR($A39="COMPOSICAO",$A39="INSUMO",$A39&lt;&gt;""),$A39&lt;&gt;"")</formula>
    </cfRule>
  </conditionalFormatting>
  <conditionalFormatting sqref="A53:E65">
    <cfRule type="expression" dxfId="35" priority="49" stopIfTrue="1">
      <formula>AND($A53&lt;&gt;"COMPOSICAO",$A53&lt;&gt;"INSUMO",$A53&lt;&gt;"")</formula>
    </cfRule>
    <cfRule type="expression" dxfId="34" priority="50" stopIfTrue="1">
      <formula>AND(OR($A53="COMPOSICAO",$A53="INSUMO",$A53&lt;&gt;""),$A53&lt;&gt;"")</formula>
    </cfRule>
  </conditionalFormatting>
  <conditionalFormatting sqref="A22:E29">
    <cfRule type="expression" dxfId="33" priority="57" stopIfTrue="1">
      <formula>AND($A22&lt;&gt;"COMPOSICAO",$A22&lt;&gt;"INSUMO",$A22&lt;&gt;"")</formula>
    </cfRule>
    <cfRule type="expression" dxfId="32" priority="58" stopIfTrue="1">
      <formula>AND(OR($A22="COMPOSICAO",$A22="INSUMO",$A22&lt;&gt;""),$A22&lt;&gt;"")</formula>
    </cfRule>
  </conditionalFormatting>
  <conditionalFormatting sqref="A90:E94">
    <cfRule type="expression" dxfId="31" priority="45" stopIfTrue="1">
      <formula>AND($A90&lt;&gt;"COMPOSICAO",$A90&lt;&gt;"INSUMO",$A90&lt;&gt;"")</formula>
    </cfRule>
    <cfRule type="expression" dxfId="30" priority="46" stopIfTrue="1">
      <formula>AND(OR($A90="COMPOSICAO",$A90="INSUMO",$A90&lt;&gt;""),$A90&lt;&gt;"")</formula>
    </cfRule>
  </conditionalFormatting>
  <conditionalFormatting sqref="A104:E109">
    <cfRule type="expression" dxfId="29" priority="43" stopIfTrue="1">
      <formula>AND($A104&lt;&gt;"COMPOSICAO",$A104&lt;&gt;"INSUMO",$A104&lt;&gt;"")</formula>
    </cfRule>
    <cfRule type="expression" dxfId="28" priority="44" stopIfTrue="1">
      <formula>AND(OR($A104="COMPOSICAO",$A104="INSUMO",$A104&lt;&gt;""),$A104&lt;&gt;"")</formula>
    </cfRule>
  </conditionalFormatting>
  <conditionalFormatting sqref="A153:E156">
    <cfRule type="expression" dxfId="27" priority="35" stopIfTrue="1">
      <formula>AND($A153&lt;&gt;"COMPOSICAO",$A153&lt;&gt;"INSUMO",$A153&lt;&gt;"")</formula>
    </cfRule>
    <cfRule type="expression" dxfId="26" priority="36" stopIfTrue="1">
      <formula>AND(OR($A153="COMPOSICAO",$A153="INSUMO",$A153&lt;&gt;""),$A153&lt;&gt;"")</formula>
    </cfRule>
  </conditionalFormatting>
  <conditionalFormatting sqref="A190:E197">
    <cfRule type="expression" dxfId="25" priority="29" stopIfTrue="1">
      <formula>AND($A190&lt;&gt;"COMPOSICAO",$A190&lt;&gt;"INSUMO",$A190&lt;&gt;"")</formula>
    </cfRule>
    <cfRule type="expression" dxfId="24" priority="30" stopIfTrue="1">
      <formula>AND(OR($A190="COMPOSICAO",$A190="INSUMO",$A190&lt;&gt;""),$A190&lt;&gt;"")</formula>
    </cfRule>
  </conditionalFormatting>
  <conditionalFormatting sqref="A178:E180">
    <cfRule type="expression" dxfId="23" priority="31" stopIfTrue="1">
      <formula>AND($A178&lt;&gt;"COMPOSICAO",$A178&lt;&gt;"INSUMO",$A178&lt;&gt;"")</formula>
    </cfRule>
    <cfRule type="expression" dxfId="22" priority="32" stopIfTrue="1">
      <formula>AND(OR($A178="COMPOSICAO",$A178="INSUMO",$A178&lt;&gt;""),$A178&lt;&gt;"")</formula>
    </cfRule>
  </conditionalFormatting>
  <conditionalFormatting sqref="A207:E207">
    <cfRule type="expression" dxfId="21" priority="27" stopIfTrue="1">
      <formula>AND($A207&lt;&gt;"COMPOSICAO",$A207&lt;&gt;"INSUMO",$A207&lt;&gt;"")</formula>
    </cfRule>
    <cfRule type="expression" dxfId="20" priority="28" stopIfTrue="1">
      <formula>AND(OR($A207="COMPOSICAO",$A207="INSUMO",$A207&lt;&gt;""),$A207&lt;&gt;"")</formula>
    </cfRule>
  </conditionalFormatting>
  <conditionalFormatting sqref="A217:E217">
    <cfRule type="expression" dxfId="19" priority="25" stopIfTrue="1">
      <formula>AND($A217&lt;&gt;"COMPOSICAO",$A217&lt;&gt;"INSUMO",$A217&lt;&gt;"")</formula>
    </cfRule>
    <cfRule type="expression" dxfId="18" priority="26" stopIfTrue="1">
      <formula>AND(OR($A217="COMPOSICAO",$A217="INSUMO",$A217&lt;&gt;""),$A217&lt;&gt;"")</formula>
    </cfRule>
  </conditionalFormatting>
  <conditionalFormatting sqref="A241:E245">
    <cfRule type="expression" dxfId="17" priority="21" stopIfTrue="1">
      <formula>AND($A241&lt;&gt;"COMPOSICAO",$A241&lt;&gt;"INSUMO",$A241&lt;&gt;"")</formula>
    </cfRule>
    <cfRule type="expression" dxfId="16" priority="22" stopIfTrue="1">
      <formula>AND(OR($A241="COMPOSICAO",$A241="INSUMO",$A241&lt;&gt;""),$A241&lt;&gt;"")</formula>
    </cfRule>
  </conditionalFormatting>
  <conditionalFormatting sqref="A255:E259">
    <cfRule type="expression" dxfId="15" priority="19" stopIfTrue="1">
      <formula>AND($A255&lt;&gt;"COMPOSICAO",$A255&lt;&gt;"INSUMO",$A255&lt;&gt;"")</formula>
    </cfRule>
    <cfRule type="expression" dxfId="14" priority="20" stopIfTrue="1">
      <formula>AND(OR($A255="COMPOSICAO",$A255="INSUMO",$A255&lt;&gt;""),$A255&lt;&gt;"")</formula>
    </cfRule>
  </conditionalFormatting>
  <conditionalFormatting sqref="A269:E269">
    <cfRule type="expression" dxfId="13" priority="17" stopIfTrue="1">
      <formula>AND($A269&lt;&gt;"COMPOSICAO",$A269&lt;&gt;"INSUMO",$A269&lt;&gt;"")</formula>
    </cfRule>
    <cfRule type="expression" dxfId="12" priority="18" stopIfTrue="1">
      <formula>AND(OR($A269="COMPOSICAO",$A269="INSUMO",$A269&lt;&gt;""),$A269&lt;&gt;"")</formula>
    </cfRule>
  </conditionalFormatting>
  <conditionalFormatting sqref="A279:E279">
    <cfRule type="expression" dxfId="11" priority="15" stopIfTrue="1">
      <formula>AND($A279&lt;&gt;"COMPOSICAO",$A279&lt;&gt;"INSUMO",$A279&lt;&gt;"")</formula>
    </cfRule>
    <cfRule type="expression" dxfId="10" priority="16" stopIfTrue="1">
      <formula>AND(OR($A279="COMPOSICAO",$A279="INSUMO",$A279&lt;&gt;""),$A279&lt;&gt;"")</formula>
    </cfRule>
  </conditionalFormatting>
  <conditionalFormatting sqref="A289:E289">
    <cfRule type="expression" dxfId="9" priority="13" stopIfTrue="1">
      <formula>AND($A289&lt;&gt;"COMPOSICAO",$A289&lt;&gt;"INSUMO",$A289&lt;&gt;"")</formula>
    </cfRule>
    <cfRule type="expression" dxfId="8" priority="14" stopIfTrue="1">
      <formula>AND(OR($A289="COMPOSICAO",$A289="INSUMO",$A289&lt;&gt;""),$A289&lt;&gt;"")</formula>
    </cfRule>
  </conditionalFormatting>
  <conditionalFormatting sqref="A299:E299">
    <cfRule type="expression" dxfId="7" priority="11" stopIfTrue="1">
      <formula>AND($A299&lt;&gt;"COMPOSICAO",$A299&lt;&gt;"INSUMO",$A299&lt;&gt;"")</formula>
    </cfRule>
    <cfRule type="expression" dxfId="6" priority="12" stopIfTrue="1">
      <formula>AND(OR($A299="COMPOSICAO",$A299="INSUMO",$A299&lt;&gt;""),$A299&lt;&gt;"")</formula>
    </cfRule>
  </conditionalFormatting>
  <conditionalFormatting sqref="A313:E313">
    <cfRule type="expression" dxfId="5" priority="9" stopIfTrue="1">
      <formula>AND($A313&lt;&gt;"COMPOSICAO",$A313&lt;&gt;"INSUMO",$A313&lt;&gt;"")</formula>
    </cfRule>
    <cfRule type="expression" dxfId="4" priority="10" stopIfTrue="1">
      <formula>AND(OR($A313="COMPOSICAO",$A313="INSUMO",$A313&lt;&gt;""),$A313&lt;&gt;"")</formula>
    </cfRule>
  </conditionalFormatting>
  <conditionalFormatting sqref="A336:E338">
    <cfRule type="expression" dxfId="3" priority="5" stopIfTrue="1">
      <formula>AND($A336&lt;&gt;"COMPOSICAO",$A336&lt;&gt;"INSUMO",$A336&lt;&gt;"")</formula>
    </cfRule>
    <cfRule type="expression" dxfId="2" priority="6" stopIfTrue="1">
      <formula>AND(OR($A336="COMPOSICAO",$A336="INSUMO",$A336&lt;&gt;""),$A336&lt;&gt;"")</formula>
    </cfRule>
  </conditionalFormatting>
  <conditionalFormatting sqref="A361:E363">
    <cfRule type="expression" dxfId="1" priority="1" stopIfTrue="1">
      <formula>AND($A361&lt;&gt;"COMPOSICAO",$A361&lt;&gt;"INSUMO",$A361&lt;&gt;"")</formula>
    </cfRule>
    <cfRule type="expression" dxfId="0" priority="2" stopIfTrue="1">
      <formula>AND(OR($A361="COMPOSICAO",$A361="INSUMO",$A361&lt;&gt;""),$A361&lt;&gt;"")</formula>
    </cfRule>
  </conditionalFormatting>
  <pageMargins left="0.511811024" right="0.511811024" top="0.78740157499999996" bottom="0.78740157499999996" header="0.31496062000000002" footer="0.31496062000000002"/>
  <pageSetup paperSize="9" scale="73" orientation="portrait" r:id="rId1"/>
  <rowBreaks count="3" manualBreakCount="3">
    <brk id="223" max="8" man="1"/>
    <brk id="273" max="8" man="1"/>
    <brk id="319" max="8" man="1"/>
  </rowBreaks>
  <colBreaks count="1" manualBreakCount="1">
    <brk id="7" max="371" man="1"/>
  </colBreaks>
</worksheet>
</file>

<file path=docProps/app.xml><?xml version="1.0" encoding="utf-8"?>
<Properties xmlns="http://schemas.openxmlformats.org/officeDocument/2006/extended-properties" xmlns:vt="http://schemas.openxmlformats.org/officeDocument/2006/docPropsVTypes">
  <TotalTime>662</TotalTime>
  <DocSecurity>0</DocSecurity>
  <ScaleCrop>false</ScaleCrop>
  <HeadingPairs>
    <vt:vector size="4" baseType="variant">
      <vt:variant>
        <vt:lpstr>Planilhas</vt:lpstr>
      </vt:variant>
      <vt:variant>
        <vt:i4>4</vt:i4>
      </vt:variant>
      <vt:variant>
        <vt:lpstr>Intervalos nomeados</vt:lpstr>
      </vt:variant>
      <vt:variant>
        <vt:i4>8</vt:i4>
      </vt:variant>
    </vt:vector>
  </HeadingPairs>
  <TitlesOfParts>
    <vt:vector size="12" baseType="lpstr">
      <vt:lpstr>Planilha orçamentária</vt:lpstr>
      <vt:lpstr>Cronograma</vt:lpstr>
      <vt:lpstr>itens de relevancia</vt:lpstr>
      <vt:lpstr>COMPOSIÇÕES</vt:lpstr>
      <vt:lpstr>Cronograma!__xlnm_Print_Area</vt:lpstr>
      <vt:lpstr>Cronograma!__xlnm_Print_Titles</vt:lpstr>
      <vt:lpstr>COMPOSIÇÕES!Area_de_impressao</vt:lpstr>
      <vt:lpstr>Cronograma!Area_de_impressao</vt:lpstr>
      <vt:lpstr>'itens de relevancia'!Area_de_impressao</vt:lpstr>
      <vt:lpstr>'Planilha orçamentária'!Area_de_impressao</vt:lpstr>
      <vt:lpstr>Cronograma!Titulos_de_impressao</vt:lpstr>
      <vt:lpstr>'Planilha orçamentária'!Titulos_de_impressao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revision>61</cp:revision>
  <cp:lastPrinted>2016-03-28T17:39:25Z</cp:lastPrinted>
  <dcterms:created xsi:type="dcterms:W3CDTF">2009-10-15T14:59:53Z</dcterms:created>
  <dcterms:modified xsi:type="dcterms:W3CDTF">2016-03-30T19:59:48Z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