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RÇAMENTOS\PREFEITURA CORDEIRÓPOLIS\LOTEAMENTO JARDIM CORDEIRO II\PAVIMENTAÇÃO\PMC\"/>
    </mc:Choice>
  </mc:AlternateContent>
  <bookViews>
    <workbookView xWindow="0" yWindow="0" windowWidth="21840" windowHeight="12135" tabRatio="785"/>
  </bookViews>
  <sheets>
    <sheet name="Planilha orçamentária" sheetId="1" r:id="rId1"/>
    <sheet name="Cronograma" sheetId="25" r:id="rId2"/>
  </sheets>
  <externalReferences>
    <externalReference r:id="rId3"/>
  </externalReferences>
  <definedNames>
    <definedName name="__shared_1_0_0" localSheetId="1">#REF!</definedName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 localSheetId="1">#REF!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 localSheetId="1">#REF!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 localSheetId="1">#REF!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 localSheetId="1">#REF!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 localSheetId="1">#REF!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 localSheetId="1">#REF!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 localSheetId="1">#REF!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 localSheetId="1">#REF!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 localSheetId="1">#REF!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 localSheetId="1">#REF!</definedName>
    <definedName name="__shared_1_0_22">#REF!</definedName>
    <definedName name="__shared_1_0_220" localSheetId="1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 localSheetId="1">#REF!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 localSheetId="1">#REF!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 localSheetId="1">#REF!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 localSheetId="1">#REF!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 localSheetId="1">#REF!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 localSheetId="1">#REF!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 localSheetId="1">#REF!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 localSheetId="1">#REF!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 localSheetId="1">#REF!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 localSheetId="1">#REF!</definedName>
    <definedName name="__shared_1_0_33">#REF!</definedName>
    <definedName name="__shared_1_0_330">#N/A</definedName>
    <definedName name="__shared_1_0_331" localSheetId="1">#REF!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 localSheetId="1">#REF!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 localSheetId="1">#REF!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 localSheetId="1">#REF!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 localSheetId="1">#REF!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 localSheetId="1">#REF!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 localSheetId="1">#REF!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 localSheetId="1">#REF!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 localSheetId="1">#REF!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 localSheetId="1">#REF!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 localSheetId="1">#REF!</definedName>
    <definedName name="__shared_1_0_44">#REF!</definedName>
    <definedName name="__shared_1_0_440">#N/A</definedName>
    <definedName name="__shared_1_0_441" localSheetId="1">#REF!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 localSheetId="1">#REF!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 localSheetId="1">#REF!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 localSheetId="1">#REF!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 localSheetId="1">#REF!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 localSheetId="1">#REF!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 localSheetId="1">#REF!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 localSheetId="1">#REF!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 localSheetId="1">#REF!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_Print_Area" localSheetId="1">Cronograma!$A$1:$H$18</definedName>
    <definedName name="__xlnm_Print_Titles" localSheetId="1">Cronograma!$A$1:$IQ$8</definedName>
    <definedName name="_xlnm.Print_Area" localSheetId="1">Cronograma!$A$1:$P$25</definedName>
    <definedName name="_xlnm.Print_Area" localSheetId="0">'Planilha orçamentária'!$A$1:$H$91</definedName>
    <definedName name="Cronograma1" localSheetId="1">"#ref!"</definedName>
    <definedName name="Cronograma1">#REF!</definedName>
    <definedName name="Excel_BuiltIn_Print_Area" localSheetId="1">Cronograma!$A$1:$H$18</definedName>
    <definedName name="Excel_BuiltIn_Print_Titles" localSheetId="1">Cronograma!$A$1:$IQ$8</definedName>
    <definedName name="Fl_01" localSheetId="1">"#ref!"</definedName>
    <definedName name="Fl_01">#REF!</definedName>
    <definedName name="pla" localSheetId="1">"#ref!"</definedName>
    <definedName name="pla">#REF!</definedName>
    <definedName name="planilha" localSheetId="1">"#ref!"</definedName>
    <definedName name="planilha">#REF!</definedName>
    <definedName name="SHARED_FORMULA_10_144_10_144_0" localSheetId="1">#REF!</definedName>
    <definedName name="SHARED_FORMULA_10_144_10_144_0">#REF!</definedName>
    <definedName name="SHARED_FORMULA_10_176_10_176_0" localSheetId="1">#REF!</definedName>
    <definedName name="SHARED_FORMULA_10_176_10_176_0">#REF!</definedName>
    <definedName name="SHARED_FORMULA_11_144_11_144_0" localSheetId="1">#REF!*#REF!</definedName>
    <definedName name="SHARED_FORMULA_11_144_11_144_0">#REF!*#REF!</definedName>
    <definedName name="SHARED_FORMULA_11_176_11_176_0" localSheetId="1">#REF!*#REF!</definedName>
    <definedName name="SHARED_FORMULA_11_176_11_176_0">#REF!*#REF!</definedName>
    <definedName name="SHARED_FORMULA_12_144_12_144_0" localSheetId="1">#REF!*#REF!</definedName>
    <definedName name="SHARED_FORMULA_12_144_12_144_0">#REF!*#REF!</definedName>
    <definedName name="SHARED_FORMULA_12_176_12_176_0" localSheetId="1">#REF!*#REF!</definedName>
    <definedName name="SHARED_FORMULA_12_176_12_176_0">#REF!*#REF!</definedName>
    <definedName name="SHARED_FORMULA_13_144_13_144_0" localSheetId="1">#REF!*#REF!</definedName>
    <definedName name="SHARED_FORMULA_13_144_13_144_0">#REF!*#REF!</definedName>
    <definedName name="SHARED_FORMULA_13_176_13_176_0" localSheetId="1">#REF!*#REF!</definedName>
    <definedName name="SHARED_FORMULA_13_176_13_176_0">#REF!*#REF!</definedName>
    <definedName name="SHARED_FORMULA_14_144_14_144_0" localSheetId="1">#REF!*#REF!</definedName>
    <definedName name="SHARED_FORMULA_14_144_14_144_0">#REF!*#REF!</definedName>
    <definedName name="SHARED_FORMULA_14_176_14_176_0" localSheetId="1">#REF!*#REF!</definedName>
    <definedName name="SHARED_FORMULA_14_176_14_176_0">#REF!*#REF!</definedName>
    <definedName name="SHARED_FORMULA_15_144_15_144_0" localSheetId="1">(((#REF!+#REF!+#REF!)*(1+#REF!))*(1+#REF!))</definedName>
    <definedName name="SHARED_FORMULA_15_144_15_144_0">(((#REF!+#REF!+#REF!)*(1+#REF!))*(1+#REF!))</definedName>
    <definedName name="SHARED_FORMULA_15_176_15_176_0" localSheetId="1">(((#REF!+#REF!+#REF!)*(1+#REF!))*(1+#REF!))</definedName>
    <definedName name="SHARED_FORMULA_15_176_15_176_0">(((#REF!+#REF!+#REF!)*(1+#REF!))*(1+#REF!))</definedName>
    <definedName name="SHARED_FORMULA_16_144_16_144_0" localSheetId="1">(((#REF!+#REF!+#REF!)*(1+#REF!))*(1+#REF!))</definedName>
    <definedName name="SHARED_FORMULA_16_144_16_144_0">(((#REF!+#REF!+#REF!)*(1+#REF!))*(1+#REF!))</definedName>
    <definedName name="SHARED_FORMULA_16_176_16_176_0" localSheetId="1">(((#REF!+#REF!+#REF!)*(1+#REF!))*(1+#REF!))</definedName>
    <definedName name="SHARED_FORMULA_16_176_16_176_0">(((#REF!+#REF!+#REF!)*(1+#REF!))*(1+#REF!))</definedName>
    <definedName name="SHARED_FORMULA_17_144_17_144_0" localSheetId="1">#REF!+#REF!</definedName>
    <definedName name="SHARED_FORMULA_17_144_17_144_0">#REF!+#REF!</definedName>
    <definedName name="SHARED_FORMULA_17_176_17_176_0" localSheetId="1">#REF!+#REF!</definedName>
    <definedName name="SHARED_FORMULA_17_176_17_176_0">#REF!+#REF!</definedName>
    <definedName name="SHARED_FORMULA_18_144_18_144_0" localSheetId="1">#REF!*#REF!</definedName>
    <definedName name="SHARED_FORMULA_18_144_18_144_0">#REF!*#REF!</definedName>
    <definedName name="SHARED_FORMULA_18_176_18_176_0" localSheetId="1">#REF!*#REF!</definedName>
    <definedName name="SHARED_FORMULA_18_176_18_176_0">#REF!*#REF!</definedName>
    <definedName name="SHARED_FORMULA_19_145_19_145_0" localSheetId="1">#REF!*#REF!</definedName>
    <definedName name="SHARED_FORMULA_19_145_19_145_0">#REF!*#REF!</definedName>
    <definedName name="SHARED_FORMULA_19_177_19_177_0" localSheetId="1">#REF!*#REF!</definedName>
    <definedName name="SHARED_FORMULA_19_177_19_177_0">#REF!*#REF!</definedName>
    <definedName name="SHARED_FORMULA_20_145_20_145_0" localSheetId="1">#REF!+#REF!</definedName>
    <definedName name="SHARED_FORMULA_20_145_20_145_0">#REF!+#REF!</definedName>
    <definedName name="SHARED_FORMULA_20_177_20_177_0" localSheetId="1">#REF!+#REF!</definedName>
    <definedName name="SHARED_FORMULA_20_177_20_177_0">#REF!+#REF!</definedName>
    <definedName name="SHARED_FORMULA_29_145_29_145_0" localSheetId="1">UPPER(#REF!)</definedName>
    <definedName name="SHARED_FORMULA_29_145_29_145_0">UPPER(#REF!)</definedName>
    <definedName name="SHARED_FORMULA_29_177_29_177_0" localSheetId="1">UPPER(#REF!)</definedName>
    <definedName name="SHARED_FORMULA_29_177_29_177_0">UPPER(#REF!)</definedName>
    <definedName name="SHARED_FORMULA_6_103_6_103_3" localSheetId="1">SUM(#REF!)</definedName>
    <definedName name="SHARED_FORMULA_6_103_6_103_3">SUM(#REF!)</definedName>
    <definedName name="SHARED_FORMULA_6_124_6_124_3" localSheetId="1">SUM(#REF!)</definedName>
    <definedName name="SHARED_FORMULA_6_124_6_124_3">SUM(#REF!)</definedName>
    <definedName name="SHARED_FORMULA_6_134_6_134_3" localSheetId="1">SUM(#REF!)</definedName>
    <definedName name="SHARED_FORMULA_6_134_6_134_3">SUM(#REF!)</definedName>
    <definedName name="SHARED_FORMULA_6_152_6_152_3" localSheetId="1">SUM(#REF!)</definedName>
    <definedName name="SHARED_FORMULA_6_152_6_152_3">SUM(#REF!)</definedName>
    <definedName name="SHARED_FORMULA_6_162_6_162_3" localSheetId="1">SUM(#REF!)</definedName>
    <definedName name="SHARED_FORMULA_6_162_6_162_3">SUM(#REF!)</definedName>
    <definedName name="SHARED_FORMULA_6_176_6_176_3" localSheetId="1">SUM(#REF!)</definedName>
    <definedName name="SHARED_FORMULA_6_176_6_176_3">SUM(#REF!)</definedName>
    <definedName name="SHARED_FORMULA_6_20_6_20_3" localSheetId="1">SUM(#REF!)</definedName>
    <definedName name="SHARED_FORMULA_6_20_6_20_3">SUM(#REF!)</definedName>
    <definedName name="SHARED_FORMULA_6_44_6_44_3" localSheetId="1">SUM(#REF!)</definedName>
    <definedName name="SHARED_FORMULA_6_44_6_44_3">SUM(#REF!)</definedName>
    <definedName name="SHARED_FORMULA_6_60_6_60_3" localSheetId="1">SUM(#REF!)</definedName>
    <definedName name="SHARED_FORMULA_6_60_6_60_3">SUM(#REF!)</definedName>
    <definedName name="SHARED_FORMULA_6_69_6_69_3" localSheetId="1">SUM(#REF!)</definedName>
    <definedName name="SHARED_FORMULA_6_69_6_69_3">SUM(#REF!)</definedName>
    <definedName name="SHARED_FORMULA_6_80_6_80_3" localSheetId="1">SUM(#REF!)</definedName>
    <definedName name="SHARED_FORMULA_6_80_6_80_3">SUM(#REF!)</definedName>
    <definedName name="SHARED_FORMULA_6_95_6_95_3" localSheetId="1">SUM(#REF!)</definedName>
    <definedName name="SHARED_FORMULA_6_95_6_95_3">SUM(#REF!)</definedName>
    <definedName name="_xlnm.Print_Titles" localSheetId="1">Cronograma!$1:$8</definedName>
    <definedName name="_xlnm.Print_Titles" localSheetId="0">'Planilha orçamentária'!$1:$12</definedName>
  </definedNames>
  <calcPr calcId="152511"/>
</workbook>
</file>

<file path=xl/calcChain.xml><?xml version="1.0" encoding="utf-8"?>
<calcChain xmlns="http://schemas.openxmlformats.org/spreadsheetml/2006/main">
  <c r="P11" i="25" l="1"/>
  <c r="H18" i="1"/>
  <c r="H17" i="1"/>
  <c r="F37" i="1"/>
  <c r="F34" i="1"/>
  <c r="F26" i="1"/>
  <c r="F29" i="1"/>
  <c r="H19" i="1" l="1"/>
  <c r="D50" i="1"/>
  <c r="D49" i="1"/>
  <c r="D48" i="1"/>
  <c r="A48" i="1"/>
  <c r="B48" i="1"/>
  <c r="C48" i="1"/>
  <c r="E48" i="1"/>
  <c r="A49" i="1"/>
  <c r="B49" i="1"/>
  <c r="C49" i="1"/>
  <c r="E49" i="1"/>
  <c r="A50" i="1"/>
  <c r="B50" i="1"/>
  <c r="C50" i="1"/>
  <c r="E50" i="1"/>
  <c r="H51" i="1"/>
  <c r="G48" i="1" l="1"/>
  <c r="G49" i="1"/>
  <c r="G50" i="1"/>
  <c r="H16" i="1"/>
  <c r="A16" i="1"/>
  <c r="F30" i="1"/>
  <c r="F31" i="1" s="1"/>
  <c r="F28" i="1"/>
  <c r="F27" i="1"/>
  <c r="D25" i="1"/>
  <c r="A30" i="1"/>
  <c r="B30" i="1"/>
  <c r="C30" i="1"/>
  <c r="D30" i="1"/>
  <c r="E30" i="1"/>
  <c r="A32" i="1"/>
  <c r="D32" i="1"/>
  <c r="A24" i="1"/>
  <c r="D24" i="1"/>
  <c r="A25" i="1"/>
  <c r="B25" i="1"/>
  <c r="C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H31" i="1" l="1"/>
  <c r="H49" i="1"/>
  <c r="H50" i="1"/>
  <c r="H48" i="1"/>
  <c r="F15" i="25"/>
  <c r="F43" i="1"/>
  <c r="F42" i="1"/>
  <c r="F38" i="1"/>
  <c r="F39" i="1" s="1"/>
  <c r="H39" i="1" l="1"/>
  <c r="H15" i="25"/>
  <c r="J15" i="25" s="1"/>
  <c r="L15" i="25" s="1"/>
  <c r="N15" i="25" s="1"/>
  <c r="P15" i="25" s="1"/>
  <c r="G27" i="1"/>
  <c r="G26" i="1"/>
  <c r="G25" i="1"/>
  <c r="F36" i="1"/>
  <c r="F35" i="1"/>
  <c r="A33" i="1"/>
  <c r="A34" i="1"/>
  <c r="A35" i="1"/>
  <c r="A36" i="1"/>
  <c r="A37" i="1"/>
  <c r="A38" i="1"/>
  <c r="H25" i="1" l="1"/>
  <c r="H27" i="1"/>
  <c r="H26" i="1"/>
  <c r="G29" i="1"/>
  <c r="G30" i="1"/>
  <c r="G28" i="1"/>
  <c r="H30" i="1" l="1"/>
  <c r="H28" i="1"/>
  <c r="H29" i="1"/>
  <c r="A46" i="1"/>
  <c r="D46" i="1"/>
  <c r="B15" i="25" s="1"/>
  <c r="A47" i="1"/>
  <c r="B47" i="1"/>
  <c r="C47" i="1"/>
  <c r="D47" i="1"/>
  <c r="E47" i="1"/>
  <c r="E52" i="1" l="1"/>
  <c r="A15" i="25"/>
  <c r="A15" i="1" l="1"/>
  <c r="B15" i="1"/>
  <c r="C15" i="1"/>
  <c r="D15" i="1"/>
  <c r="E15" i="1"/>
  <c r="A22" i="1"/>
  <c r="E44" i="1" s="1"/>
  <c r="D22" i="1"/>
  <c r="B13" i="25" s="1"/>
  <c r="A23" i="1"/>
  <c r="B23" i="1"/>
  <c r="C23" i="1"/>
  <c r="D23" i="1"/>
  <c r="E23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A40" i="1"/>
  <c r="D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E14" i="1"/>
  <c r="B14" i="1"/>
  <c r="C14" i="1"/>
  <c r="D14" i="1"/>
  <c r="A14" i="1"/>
  <c r="G47" i="1" l="1"/>
  <c r="H47" i="1" l="1"/>
  <c r="H52" i="1" s="1"/>
  <c r="G43" i="1" l="1"/>
  <c r="H43" i="1" l="1"/>
  <c r="G42" i="1"/>
  <c r="H42" i="1" l="1"/>
  <c r="G41" i="1" l="1"/>
  <c r="H41" i="1" l="1"/>
  <c r="F11" i="25"/>
  <c r="A2" i="25"/>
  <c r="A3" i="25"/>
  <c r="A4" i="25"/>
  <c r="F13" i="25"/>
  <c r="H13" i="25" l="1"/>
  <c r="J13" i="25" s="1"/>
  <c r="L13" i="25" s="1"/>
  <c r="N13" i="25" s="1"/>
  <c r="P13" i="25" s="1"/>
  <c r="H11" i="25"/>
  <c r="J11" i="25" s="1"/>
  <c r="L11" i="25" s="1"/>
  <c r="N11" i="25" s="1"/>
  <c r="G34" i="1" l="1"/>
  <c r="G36" i="1"/>
  <c r="G38" i="1"/>
  <c r="G23" i="1"/>
  <c r="G37" i="1"/>
  <c r="G33" i="1"/>
  <c r="H23" i="1" l="1"/>
  <c r="H36" i="1"/>
  <c r="H33" i="1"/>
  <c r="H37" i="1"/>
  <c r="H38" i="1"/>
  <c r="H34" i="1"/>
  <c r="G35" i="1"/>
  <c r="H35" i="1" l="1"/>
  <c r="H44" i="1" s="1"/>
  <c r="A13" i="1"/>
  <c r="E20" i="1" s="1"/>
  <c r="D13" i="1"/>
  <c r="H77" i="1" l="1"/>
  <c r="E55" i="1" s="1"/>
  <c r="C15" i="25" s="1"/>
  <c r="G14" i="1" l="1"/>
  <c r="H14" i="1" l="1"/>
  <c r="E63" i="1" l="1"/>
  <c r="C13" i="25" l="1"/>
  <c r="G15" i="1" l="1"/>
  <c r="H15" i="1" l="1"/>
  <c r="H20" i="1" s="1"/>
  <c r="H54" i="1" l="1"/>
  <c r="H55" i="1" s="1"/>
  <c r="C11" i="25"/>
  <c r="C16" i="25" s="1"/>
  <c r="C17" i="25" s="1"/>
  <c r="D15" i="25" s="1"/>
  <c r="D11" i="25" l="1"/>
  <c r="O17" i="25" s="1"/>
  <c r="O18" i="25" s="1"/>
  <c r="D13" i="25"/>
  <c r="M17" i="25" l="1"/>
  <c r="M18" i="25" s="1"/>
  <c r="E17" i="25"/>
  <c r="K17" i="25"/>
  <c r="K18" i="25" s="1"/>
  <c r="I17" i="25"/>
  <c r="I18" i="25" s="1"/>
  <c r="D17" i="25"/>
  <c r="G17" i="25"/>
  <c r="G18" i="25" s="1"/>
  <c r="F17" i="25" l="1"/>
  <c r="H17" i="25" s="1"/>
  <c r="J17" i="25" s="1"/>
  <c r="L17" i="25" s="1"/>
  <c r="N17" i="25" s="1"/>
  <c r="P17" i="25" s="1"/>
  <c r="E18" i="25"/>
</calcChain>
</file>

<file path=xl/sharedStrings.xml><?xml version="1.0" encoding="utf-8"?>
<sst xmlns="http://schemas.openxmlformats.org/spreadsheetml/2006/main" count="111" uniqueCount="86">
  <si>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</si>
  <si>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</si>
  <si>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</si>
  <si>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</si>
  <si>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</si>
  <si>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</si>
  <si>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Preço Unit.</t>
  </si>
  <si>
    <t>Preço Serviço</t>
  </si>
  <si>
    <t>TOTAL ITEM</t>
  </si>
  <si>
    <t>TOTAL GERAL</t>
  </si>
  <si>
    <t>CÓDIGOS</t>
  </si>
  <si>
    <t>DESCRIÇÃO</t>
  </si>
  <si>
    <t>CPOS</t>
  </si>
  <si>
    <t>COMPANHIA PAULISTA DE OBRAS E SERVIÇOS</t>
  </si>
  <si>
    <t>SIURB</t>
  </si>
  <si>
    <t>M</t>
  </si>
  <si>
    <t>MERCADO LOCAL</t>
  </si>
  <si>
    <t>PINI</t>
  </si>
  <si>
    <t>EDITORA PINI</t>
  </si>
  <si>
    <t>QUANT.</t>
  </si>
  <si>
    <t>SERVIÇOS PRELIMINARES</t>
  </si>
  <si>
    <t>M²</t>
  </si>
  <si>
    <t>M³</t>
  </si>
  <si>
    <t>CRONOGRAMA FÍSICO FINANCEIRO</t>
  </si>
  <si>
    <t>DESCRIÇÃO DOS SERVIÇOS</t>
  </si>
  <si>
    <t>SIMPL.%</t>
  </si>
  <si>
    <t>ACUM. %</t>
  </si>
  <si>
    <t>Total da Obra</t>
  </si>
  <si>
    <t>VALOR TOTAL SERVIÇOS (R$)</t>
  </si>
  <si>
    <t>PESO          %</t>
  </si>
  <si>
    <t>ENG. CIVIL</t>
  </si>
  <si>
    <t>SINAPI</t>
  </si>
  <si>
    <t>DATA BASE</t>
  </si>
  <si>
    <t>SISTEMA NACIONAL DE PESQUISA DE CUSTOS E ÍNDICES DA CONSTRUÇÃO CIVIL</t>
  </si>
  <si>
    <t>TOTAL GERAL COM BDI</t>
  </si>
  <si>
    <t>SECRETARIA DE URBANISMO DE SÃO PAULO (INFRA)</t>
  </si>
  <si>
    <t>ALEXANDRE R.GAINO</t>
  </si>
  <si>
    <t>CREA 5060435411</t>
  </si>
  <si>
    <t>Intervalo de admissibilidade</t>
  </si>
  <si>
    <t>Item Componente do BDI</t>
  </si>
  <si>
    <t>Valores Propostos</t>
  </si>
  <si>
    <t>I3: Cont.Prev s/Rec.Bruta (Lei 12844/13 - Desoneração)</t>
  </si>
  <si>
    <t>BDI - SEM Desoneração da folha de pagamento</t>
  </si>
  <si>
    <t>BDI - COM Desoneração da folha de pagamento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</si>
  <si>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</si>
  <si>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</si>
  <si>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</si>
  <si>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</si>
  <si>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</si>
  <si>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</si>
  <si>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</si>
  <si>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</si>
  <si>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ITEM</t>
  </si>
  <si>
    <t>1ª QUINZENA</t>
  </si>
  <si>
    <t>2ª QUINZENA</t>
  </si>
  <si>
    <t>3ª QUINZENA</t>
  </si>
  <si>
    <t>4ª QUINZENA</t>
  </si>
  <si>
    <t>Totais de cada mês</t>
  </si>
  <si>
    <t>DER</t>
  </si>
  <si>
    <t>DEPARTAMENTO DE ESTRADAS DE RODAGEM</t>
  </si>
  <si>
    <r>
      <t xml:space="preserve">Proprietário: </t>
    </r>
    <r>
      <rPr>
        <sz val="10"/>
        <rFont val="Arial Narrow"/>
        <family val="2"/>
      </rPr>
      <t>PREFEITURA MUNICIPAL DE CORDEIRÓPOLIS</t>
    </r>
  </si>
  <si>
    <r>
      <t xml:space="preserve">Local : </t>
    </r>
    <r>
      <rPr>
        <sz val="10"/>
        <rFont val="Arial Narrow"/>
        <family val="2"/>
      </rPr>
      <t>LOTEAMENTO JARDIM CORDEIRO II - MUNICÍPIO DE CORDEIRÓPOLIS / SP</t>
    </r>
  </si>
  <si>
    <r>
      <t xml:space="preserve">DATA BASE: </t>
    </r>
    <r>
      <rPr>
        <sz val="10"/>
        <rFont val="Arial Narrow"/>
        <family val="2"/>
      </rPr>
      <t>MAIO/2015</t>
    </r>
  </si>
  <si>
    <r>
      <t>ARQUIVO:</t>
    </r>
    <r>
      <rPr>
        <sz val="10"/>
        <rFont val="Arial Narrow"/>
        <family val="2"/>
      </rPr>
      <t xml:space="preserve"> 051 - O - 1230 - 20 - 001_0</t>
    </r>
  </si>
  <si>
    <t>02.06.04</t>
  </si>
  <si>
    <t>ENSAIOS DE LABORATÓRIO - COMPACTAÇÃO</t>
  </si>
  <si>
    <t>ENS.</t>
  </si>
  <si>
    <t>05.19.01</t>
  </si>
  <si>
    <t>CONSTRUÇÃO DE SARJETA OU SARJETÃO DE CONCRETO - FCK=25,0MPA</t>
  </si>
  <si>
    <t>M3</t>
  </si>
  <si>
    <t>3.5</t>
  </si>
  <si>
    <t>5ª QUINZENA</t>
  </si>
  <si>
    <t>74221/001</t>
  </si>
  <si>
    <t>SINALIZACAO DE TRANSITO - NOTURNA</t>
  </si>
  <si>
    <t>1.4</t>
  </si>
  <si>
    <r>
      <t xml:space="preserve">Obra : </t>
    </r>
    <r>
      <rPr>
        <sz val="10"/>
        <rFont val="Arial Narrow"/>
        <family val="2"/>
      </rPr>
      <t>PAVIMENTAÇÃO ASFALTICA</t>
    </r>
  </si>
  <si>
    <t>PASSADICOS COM TABUAS DE MADEIRA PARA VEICULOS</t>
  </si>
  <si>
    <t>74219/002</t>
  </si>
  <si>
    <t>PASSADICOS COM TABUAS DE MADEIRA PARA PEDESTRES</t>
  </si>
  <si>
    <t>74219/001</t>
  </si>
  <si>
    <t>1.5</t>
  </si>
  <si>
    <t>1.6</t>
  </si>
  <si>
    <t>TRANSPORTE DE CONCRETO ASFÁLTICO ALÉM DO PRIMEIRO KM</t>
  </si>
  <si>
    <t>05.78.07</t>
  </si>
  <si>
    <t>2.2.7</t>
  </si>
  <si>
    <t>6ª QUINZENA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</si>
</sst>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70" formatCode="&quot;R$&quot;#,##0_);[Red]\(&quot;R$&quot;#,##0\)"/>
    <numFmt numFmtId="171" formatCode="#,##0.00\ ;&quot; (&quot;#,##0.00\);&quot; -&quot;#\ ;@\ "/>
    <numFmt numFmtId="172" formatCode="_-* #,##0.00_-;\-* #,##0.00_-;_-* \-??_-;_-@_-"/>
    <numFmt numFmtId="173" formatCode="&quot; R$&quot;#,##0.00\ ;&quot; R$(&quot;#,##0.00\);&quot; R$-&quot;#\ ;@\ "/>
    <numFmt numFmtId="176" formatCode="&quot; R$ &quot;#,##0.00\ ;&quot; R$ (&quot;#,##0.00\);&quot; R$ -&quot;#\ ;@\ "/>
    <numFmt numFmtId="177" formatCode="&quot;R$&quot;\ #,##0.00"/>
  </numFmts>
  <fonts count="28" x14ac:knownFonts="1">
    <font>
      <sz val="10"/>
      <name val="Arial"/>
    </font>
    <font>
      <sz val="10"/>
      <name val="Arial Narrow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i/>
      <u/>
      <sz val="10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 Narrow"/>
      <family val="2"/>
    </font>
    <font>
      <b/>
      <sz val="12"/>
      <name val="Century Gothic"/>
      <family val="2"/>
    </font>
    <font>
      <i/>
      <u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u/>
      <sz val="10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9" fillId="0" borderId="0"/>
    <xf numFmtId="0" fontId="10" fillId="0" borderId="0"/>
    <xf numFmtId="0" fontId="1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/>
    <xf numFmtId="171" fontId="4" fillId="0" borderId="0"/>
    <xf numFmtId="9" fontId="4" fillId="0" borderId="0" applyFill="0" applyBorder="0" applyAlignment="0" applyProtection="0"/>
    <xf numFmtId="171" fontId="4" fillId="0" borderId="0"/>
    <xf numFmtId="9" fontId="4" fillId="0" borderId="0"/>
    <xf numFmtId="172" fontId="4" fillId="0" borderId="0" applyBorder="0" applyAlignment="0" applyProtection="0"/>
    <xf numFmtId="9" fontId="4" fillId="0" borderId="0" applyFont="0" applyFill="0" applyBorder="0" applyAlignment="0" applyProtection="0"/>
    <xf numFmtId="164" fontId="4" fillId="0" borderId="0" applyFill="0" applyBorder="0" applyAlignment="0" applyProtection="0"/>
    <xf numFmtId="171" fontId="4" fillId="0" borderId="0"/>
    <xf numFmtId="173" fontId="4" fillId="0" borderId="0"/>
    <xf numFmtId="0" fontId="4" fillId="0" borderId="0"/>
    <xf numFmtId="171" fontId="4" fillId="0" borderId="0"/>
    <xf numFmtId="171" fontId="4" fillId="0" borderId="0"/>
    <xf numFmtId="165" fontId="4" fillId="0" borderId="0" applyFont="0" applyFill="0" applyBorder="0" applyAlignment="0" applyProtection="0"/>
    <xf numFmtId="171" fontId="4" fillId="0" borderId="0"/>
    <xf numFmtId="9" fontId="4" fillId="0" borderId="0"/>
    <xf numFmtId="173" fontId="4" fillId="0" borderId="0"/>
    <xf numFmtId="171" fontId="4" fillId="0" borderId="0"/>
    <xf numFmtId="9" fontId="4" fillId="0" borderId="0"/>
    <xf numFmtId="0" fontId="9" fillId="0" borderId="0"/>
  </cellStyleXfs>
  <cellXfs count="253">
    <xf numFmtId="0" fontId="0" fillId="0" borderId="0" xfId="0"/>
    <xf numFmtId="0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3" fillId="2" borderId="0" xfId="0" applyNumberFormat="1" applyFont="1" applyFill="1" applyBorder="1" applyAlignment="1">
      <alignment horizontal="left"/>
    </xf>
    <xf numFmtId="0" fontId="3" fillId="4" borderId="0" xfId="0" applyNumberFormat="1" applyFont="1" applyFill="1" applyAlignment="1">
      <alignment horizontal="center"/>
    </xf>
    <xf numFmtId="4" fontId="1" fillId="4" borderId="0" xfId="13" applyNumberFormat="1" applyFont="1" applyFill="1" applyBorder="1" applyAlignment="1"/>
    <xf numFmtId="165" fontId="1" fillId="4" borderId="0" xfId="18" applyFont="1" applyFill="1" applyBorder="1" applyAlignment="1"/>
    <xf numFmtId="0" fontId="1" fillId="0" borderId="0" xfId="0" applyFont="1" applyFill="1" applyAlignment="1"/>
    <xf numFmtId="49" fontId="3" fillId="2" borderId="0" xfId="0" applyNumberFormat="1" applyFont="1" applyFill="1" applyBorder="1" applyAlignment="1">
      <alignment wrapText="1"/>
    </xf>
    <xf numFmtId="165" fontId="5" fillId="4" borderId="0" xfId="18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18" applyNumberFormat="1" applyFont="1" applyFill="1" applyBorder="1" applyAlignment="1">
      <alignment horizontal="center"/>
    </xf>
    <xf numFmtId="165" fontId="3" fillId="2" borderId="0" xfId="18" applyFont="1" applyFill="1" applyBorder="1" applyAlignment="1">
      <alignment horizontal="center"/>
    </xf>
    <xf numFmtId="165" fontId="3" fillId="2" borderId="0" xfId="18" applyFont="1" applyFill="1" applyBorder="1" applyAlignment="1">
      <alignment horizontal="center" wrapText="1"/>
    </xf>
    <xf numFmtId="165" fontId="7" fillId="2" borderId="0" xfId="18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7" fillId="3" borderId="1" xfId="18" applyFont="1" applyFill="1" applyBorder="1" applyAlignment="1">
      <alignment horizontal="center" vertical="center" wrapText="1"/>
    </xf>
    <xf numFmtId="165" fontId="3" fillId="3" borderId="1" xfId="18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5" fontId="5" fillId="0" borderId="1" xfId="13" applyNumberFormat="1" applyFont="1" applyFill="1" applyBorder="1" applyAlignment="1">
      <alignment horizontal="right"/>
    </xf>
    <xf numFmtId="0" fontId="3" fillId="2" borderId="0" xfId="0" applyFont="1" applyFill="1" applyAlignment="1"/>
    <xf numFmtId="0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/>
    <xf numFmtId="165" fontId="3" fillId="2" borderId="0" xfId="0" applyNumberFormat="1" applyFont="1" applyFill="1" applyAlignment="1"/>
    <xf numFmtId="0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 wrapText="1"/>
    </xf>
    <xf numFmtId="0" fontId="1" fillId="3" borderId="1" xfId="0" applyNumberFormat="1" applyFont="1" applyFill="1" applyBorder="1" applyAlignment="1">
      <alignment horizontal="center"/>
    </xf>
    <xf numFmtId="165" fontId="5" fillId="3" borderId="1" xfId="13" applyNumberFormat="1" applyFont="1" applyFill="1" applyBorder="1" applyAlignment="1">
      <alignment horizontal="right"/>
    </xf>
    <xf numFmtId="165" fontId="7" fillId="3" borderId="1" xfId="13" applyNumberFormat="1" applyFont="1" applyFill="1" applyBorder="1" applyAlignment="1"/>
    <xf numFmtId="165" fontId="1" fillId="2" borderId="0" xfId="18" applyFont="1" applyFill="1" applyAlignment="1"/>
    <xf numFmtId="49" fontId="1" fillId="2" borderId="0" xfId="0" applyNumberFormat="1" applyFont="1" applyFill="1" applyAlignment="1">
      <alignment horizontal="center"/>
    </xf>
    <xf numFmtId="165" fontId="5" fillId="2" borderId="0" xfId="18" applyFont="1" applyFill="1" applyAlignment="1"/>
    <xf numFmtId="0" fontId="1" fillId="2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165" fontId="5" fillId="0" borderId="1" xfId="13" applyFont="1" applyFill="1" applyBorder="1" applyAlignment="1"/>
    <xf numFmtId="0" fontId="1" fillId="4" borderId="0" xfId="0" applyNumberFormat="1" applyFont="1" applyFill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1" fillId="4" borderId="0" xfId="0" applyFont="1" applyFill="1" applyAlignment="1"/>
    <xf numFmtId="0" fontId="7" fillId="5" borderId="0" xfId="0" applyNumberFormat="1" applyFont="1" applyFill="1" applyBorder="1" applyAlignment="1">
      <alignment horizontal="center"/>
    </xf>
    <xf numFmtId="1" fontId="7" fillId="5" borderId="0" xfId="0" applyNumberFormat="1" applyFont="1" applyFill="1" applyBorder="1" applyAlignment="1">
      <alignment horizontal="center"/>
    </xf>
    <xf numFmtId="0" fontId="7" fillId="6" borderId="1" xfId="5" applyNumberFormat="1" applyFont="1" applyFill="1" applyBorder="1" applyAlignment="1">
      <alignment horizontal="center" vertical="center"/>
    </xf>
    <xf numFmtId="49" fontId="7" fillId="6" borderId="1" xfId="5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3" fillId="5" borderId="1" xfId="5" applyNumberFormat="1" applyFont="1" applyFill="1" applyBorder="1" applyAlignment="1" applyProtection="1">
      <alignment horizontal="center"/>
    </xf>
    <xf numFmtId="0" fontId="1" fillId="5" borderId="1" xfId="5" applyFont="1" applyFill="1" applyBorder="1" applyAlignment="1" applyProtection="1">
      <alignment horizontal="left" wrapText="1"/>
    </xf>
    <xf numFmtId="17" fontId="1" fillId="5" borderId="0" xfId="5" applyNumberFormat="1" applyFont="1" applyFill="1" applyBorder="1" applyAlignment="1" applyProtection="1">
      <alignment horizontal="center" wrapText="1"/>
    </xf>
    <xf numFmtId="0" fontId="3" fillId="5" borderId="1" xfId="5" applyNumberFormat="1" applyFont="1" applyFill="1" applyBorder="1" applyAlignment="1">
      <alignment horizontal="center"/>
    </xf>
    <xf numFmtId="49" fontId="1" fillId="5" borderId="1" xfId="5" applyNumberFormat="1" applyFont="1" applyFill="1" applyBorder="1" applyAlignment="1">
      <alignment horizontal="left" wrapText="1"/>
    </xf>
    <xf numFmtId="0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0" fontId="3" fillId="5" borderId="0" xfId="5" applyNumberFormat="1" applyFont="1" applyFill="1" applyBorder="1" applyAlignment="1">
      <alignment horizontal="center"/>
    </xf>
    <xf numFmtId="49" fontId="1" fillId="5" borderId="0" xfId="5" applyNumberFormat="1" applyFont="1" applyFill="1" applyBorder="1" applyAlignment="1">
      <alignment horizontal="left" wrapText="1"/>
    </xf>
    <xf numFmtId="0" fontId="1" fillId="5" borderId="0" xfId="0" applyFont="1" applyFill="1" applyBorder="1" applyAlignment="1"/>
    <xf numFmtId="17" fontId="1" fillId="0" borderId="1" xfId="5" applyNumberFormat="1" applyFont="1" applyFill="1" applyBorder="1" applyAlignment="1" applyProtection="1">
      <alignment horizontal="center" wrapText="1"/>
    </xf>
    <xf numFmtId="0" fontId="3" fillId="0" borderId="0" xfId="18" applyNumberFormat="1" applyFont="1" applyFill="1" applyBorder="1" applyAlignment="1">
      <alignment horizontal="center"/>
    </xf>
    <xf numFmtId="4" fontId="1" fillId="2" borderId="0" xfId="19" applyNumberFormat="1" applyFont="1" applyFill="1" applyAlignment="1">
      <alignment horizontal="center"/>
    </xf>
    <xf numFmtId="171" fontId="5" fillId="2" borderId="0" xfId="20" applyFont="1" applyFill="1" applyAlignment="1"/>
    <xf numFmtId="171" fontId="1" fillId="2" borderId="0" xfId="20" applyFont="1" applyFill="1" applyAlignment="1"/>
    <xf numFmtId="0" fontId="1" fillId="4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 wrapText="1"/>
    </xf>
    <xf numFmtId="165" fontId="7" fillId="0" borderId="1" xfId="13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5" applyFont="1" applyFill="1" applyBorder="1"/>
    <xf numFmtId="0" fontId="1" fillId="4" borderId="0" xfId="5" applyFont="1" applyFill="1" applyBorder="1" applyAlignment="1">
      <alignment horizontal="right"/>
    </xf>
    <xf numFmtId="17" fontId="1" fillId="5" borderId="18" xfId="5" applyNumberFormat="1" applyFont="1" applyFill="1" applyBorder="1" applyAlignment="1" applyProtection="1">
      <alignment horizontal="center" wrapText="1"/>
    </xf>
    <xf numFmtId="49" fontId="5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right" wrapText="1"/>
    </xf>
    <xf numFmtId="10" fontId="3" fillId="4" borderId="0" xfId="0" applyNumberFormat="1" applyFont="1" applyFill="1" applyBorder="1" applyAlignment="1">
      <alignment horizontal="center"/>
    </xf>
    <xf numFmtId="165" fontId="5" fillId="4" borderId="0" xfId="13" applyNumberFormat="1" applyFont="1" applyFill="1" applyBorder="1" applyAlignment="1">
      <alignment horizontal="right"/>
    </xf>
    <xf numFmtId="165" fontId="7" fillId="4" borderId="0" xfId="13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justify"/>
    </xf>
    <xf numFmtId="171" fontId="1" fillId="2" borderId="0" xfId="19" applyFont="1" applyFill="1" applyBorder="1" applyAlignment="1">
      <alignment horizontal="center"/>
    </xf>
    <xf numFmtId="165" fontId="7" fillId="4" borderId="0" xfId="19" applyNumberFormat="1" applyFont="1" applyFill="1" applyBorder="1" applyAlignment="1">
      <alignment horizontal="center" vertical="center"/>
    </xf>
    <xf numFmtId="0" fontId="1" fillId="7" borderId="0" xfId="0" applyNumberFormat="1" applyFont="1" applyFill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0" fontId="1" fillId="7" borderId="0" xfId="0" applyFont="1" applyFill="1" applyAlignment="1"/>
    <xf numFmtId="0" fontId="0" fillId="4" borderId="0" xfId="0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10" fontId="14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0" fontId="22" fillId="4" borderId="1" xfId="0" applyNumberFormat="1" applyFont="1" applyFill="1" applyBorder="1" applyAlignment="1">
      <alignment horizontal="center" vertical="center"/>
    </xf>
    <xf numFmtId="0" fontId="1" fillId="7" borderId="0" xfId="5" applyFont="1" applyFill="1" applyAlignment="1">
      <alignment horizontal="center"/>
    </xf>
    <xf numFmtId="0" fontId="1" fillId="7" borderId="0" xfId="0" applyNumberFormat="1" applyFont="1" applyFill="1" applyBorder="1" applyAlignment="1">
      <alignment horizontal="right"/>
    </xf>
    <xf numFmtId="10" fontId="15" fillId="4" borderId="1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10" fontId="15" fillId="4" borderId="0" xfId="0" applyNumberFormat="1" applyFont="1" applyFill="1" applyBorder="1" applyAlignment="1">
      <alignment horizontal="center" vertical="center"/>
    </xf>
    <xf numFmtId="4" fontId="1" fillId="2" borderId="0" xfId="19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/>
    </xf>
    <xf numFmtId="165" fontId="7" fillId="0" borderId="1" xfId="13" applyFont="1" applyFill="1" applyBorder="1" applyAlignment="1"/>
    <xf numFmtId="165" fontId="5" fillId="0" borderId="1" xfId="19" applyNumberFormat="1" applyFont="1" applyFill="1" applyBorder="1" applyAlignment="1">
      <alignment horizontal="right"/>
    </xf>
    <xf numFmtId="165" fontId="7" fillId="0" borderId="1" xfId="19" applyNumberFormat="1" applyFont="1" applyFill="1" applyBorder="1" applyAlignment="1">
      <alignment horizontal="right"/>
    </xf>
    <xf numFmtId="0" fontId="14" fillId="5" borderId="0" xfId="5" applyFont="1" applyFill="1" applyProtection="1"/>
    <xf numFmtId="0" fontId="24" fillId="5" borderId="0" xfId="5" applyNumberFormat="1" applyFont="1" applyFill="1" applyBorder="1" applyAlignment="1">
      <alignment horizontal="center" vertical="top"/>
    </xf>
    <xf numFmtId="166" fontId="1" fillId="5" borderId="0" xfId="5" applyNumberFormat="1" applyFont="1" applyFill="1" applyBorder="1" applyAlignment="1" applyProtection="1">
      <alignment horizontal="left"/>
    </xf>
    <xf numFmtId="0" fontId="12" fillId="5" borderId="0" xfId="5" applyFont="1" applyFill="1" applyBorder="1" applyAlignment="1" applyProtection="1">
      <alignment horizontal="left"/>
    </xf>
    <xf numFmtId="0" fontId="14" fillId="5" borderId="0" xfId="5" applyFont="1" applyFill="1" applyAlignment="1" applyProtection="1">
      <alignment horizontal="center"/>
    </xf>
    <xf numFmtId="171" fontId="0" fillId="5" borderId="0" xfId="33" applyFont="1" applyFill="1" applyBorder="1" applyAlignment="1" applyProtection="1"/>
    <xf numFmtId="0" fontId="4" fillId="5" borderId="0" xfId="5" applyFont="1" applyFill="1" applyAlignment="1" applyProtection="1"/>
    <xf numFmtId="0" fontId="2" fillId="5" borderId="0" xfId="5" applyFont="1" applyFill="1" applyAlignment="1" applyProtection="1">
      <alignment horizontal="center" vertical="top"/>
    </xf>
    <xf numFmtId="0" fontId="4" fillId="5" borderId="0" xfId="5" applyFont="1" applyFill="1" applyProtection="1"/>
    <xf numFmtId="166" fontId="12" fillId="5" borderId="0" xfId="5" applyNumberFormat="1" applyFont="1" applyFill="1" applyBorder="1" applyAlignment="1" applyProtection="1">
      <alignment horizontal="left"/>
    </xf>
    <xf numFmtId="171" fontId="12" fillId="5" borderId="0" xfId="33" applyFont="1" applyFill="1" applyBorder="1" applyAlignment="1" applyProtection="1">
      <alignment horizontal="center"/>
    </xf>
    <xf numFmtId="0" fontId="18" fillId="5" borderId="0" xfId="5" applyFont="1" applyFill="1" applyAlignment="1" applyProtection="1">
      <alignment horizontal="center"/>
    </xf>
    <xf numFmtId="2" fontId="17" fillId="8" borderId="6" xfId="8" applyNumberFormat="1" applyFont="1" applyFill="1" applyBorder="1" applyAlignment="1" applyProtection="1">
      <alignment horizontal="center" vertical="center"/>
    </xf>
    <xf numFmtId="2" fontId="17" fillId="8" borderId="7" xfId="8" applyNumberFormat="1" applyFont="1" applyFill="1" applyBorder="1" applyAlignment="1" applyProtection="1">
      <alignment horizontal="center" vertical="center"/>
    </xf>
    <xf numFmtId="1" fontId="1" fillId="5" borderId="1" xfId="5" applyNumberFormat="1" applyFont="1" applyFill="1" applyBorder="1" applyAlignment="1" applyProtection="1">
      <alignment horizontal="left" vertical="top" wrapText="1"/>
    </xf>
    <xf numFmtId="10" fontId="0" fillId="5" borderId="11" xfId="34" applyNumberFormat="1" applyFont="1" applyFill="1" applyBorder="1" applyAlignment="1" applyProtection="1"/>
    <xf numFmtId="2" fontId="16" fillId="5" borderId="6" xfId="8" applyNumberFormat="1" applyFont="1" applyFill="1" applyBorder="1" applyProtection="1"/>
    <xf numFmtId="2" fontId="16" fillId="5" borderId="7" xfId="8" applyNumberFormat="1" applyFont="1" applyFill="1" applyBorder="1" applyProtection="1"/>
    <xf numFmtId="171" fontId="0" fillId="5" borderId="11" xfId="33" applyFont="1" applyFill="1" applyBorder="1" applyAlignment="1" applyProtection="1"/>
    <xf numFmtId="166" fontId="3" fillId="5" borderId="1" xfId="5" applyNumberFormat="1" applyFont="1" applyFill="1" applyBorder="1" applyAlignment="1" applyProtection="1">
      <alignment horizontal="right" vertical="top"/>
    </xf>
    <xf numFmtId="2" fontId="16" fillId="5" borderId="1" xfId="8" applyNumberFormat="1" applyFont="1" applyFill="1" applyBorder="1" applyAlignment="1" applyProtection="1">
      <alignment wrapText="1"/>
    </xf>
    <xf numFmtId="2" fontId="16" fillId="5" borderId="11" xfId="8" applyNumberFormat="1" applyFont="1" applyFill="1" applyBorder="1" applyAlignment="1" applyProtection="1">
      <alignment horizontal="center"/>
    </xf>
    <xf numFmtId="2" fontId="1" fillId="8" borderId="1" xfId="8" applyNumberFormat="1" applyFont="1" applyFill="1" applyBorder="1" applyAlignment="1" applyProtection="1">
      <alignment horizontal="right"/>
    </xf>
    <xf numFmtId="2" fontId="3" fillId="8" borderId="1" xfId="8" applyNumberFormat="1" applyFont="1" applyFill="1" applyBorder="1" applyAlignment="1" applyProtection="1">
      <alignment horizontal="right"/>
    </xf>
    <xf numFmtId="176" fontId="3" fillId="8" borderId="1" xfId="8" applyNumberFormat="1" applyFont="1" applyFill="1" applyBorder="1" applyProtection="1"/>
    <xf numFmtId="9" fontId="3" fillId="8" borderId="11" xfId="23" applyFont="1" applyFill="1" applyBorder="1" applyAlignment="1" applyProtection="1">
      <alignment horizontal="center"/>
    </xf>
    <xf numFmtId="10" fontId="1" fillId="8" borderId="6" xfId="23" applyNumberFormat="1" applyFont="1" applyFill="1" applyBorder="1" applyAlignment="1" applyProtection="1">
      <alignment horizontal="center"/>
    </xf>
    <xf numFmtId="10" fontId="3" fillId="8" borderId="7" xfId="23" applyNumberFormat="1" applyFont="1" applyFill="1" applyBorder="1" applyAlignment="1" applyProtection="1"/>
    <xf numFmtId="173" fontId="1" fillId="8" borderId="1" xfId="35" applyFont="1" applyFill="1" applyBorder="1" applyAlignment="1" applyProtection="1"/>
    <xf numFmtId="173" fontId="1" fillId="8" borderId="11" xfId="35" applyFont="1" applyFill="1" applyBorder="1" applyAlignment="1" applyProtection="1">
      <alignment horizontal="center"/>
    </xf>
    <xf numFmtId="166" fontId="4" fillId="5" borderId="0" xfId="5" applyNumberFormat="1" applyFont="1" applyFill="1" applyProtection="1"/>
    <xf numFmtId="0" fontId="4" fillId="5" borderId="0" xfId="5" applyFont="1" applyFill="1" applyAlignment="1" applyProtection="1">
      <alignment horizontal="center"/>
    </xf>
    <xf numFmtId="0" fontId="3" fillId="4" borderId="0" xfId="5" applyFont="1" applyFill="1" applyBorder="1" applyAlignment="1">
      <alignment horizontal="center"/>
    </xf>
    <xf numFmtId="166" fontId="4" fillId="5" borderId="0" xfId="5" applyNumberFormat="1" applyFont="1" applyFill="1" applyAlignment="1" applyProtection="1">
      <alignment horizontal="center"/>
    </xf>
    <xf numFmtId="166" fontId="4" fillId="5" borderId="0" xfId="5" applyNumberFormat="1" applyFont="1" applyFill="1" applyAlignment="1" applyProtection="1"/>
    <xf numFmtId="166" fontId="14" fillId="5" borderId="0" xfId="5" applyNumberFormat="1" applyFont="1" applyFill="1" applyProtection="1"/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1" fillId="5" borderId="0" xfId="0" applyFont="1" applyFill="1" applyBorder="1" applyAlignment="1">
      <alignment horizontal="left"/>
    </xf>
    <xf numFmtId="0" fontId="16" fillId="5" borderId="1" xfId="8" applyNumberFormat="1" applyFont="1" applyFill="1" applyBorder="1" applyAlignment="1" applyProtection="1">
      <alignment horizontal="right"/>
    </xf>
    <xf numFmtId="177" fontId="16" fillId="5" borderId="1" xfId="8" applyNumberFormat="1" applyFont="1" applyFill="1" applyBorder="1" applyAlignment="1" applyProtection="1">
      <alignment horizontal="right"/>
    </xf>
    <xf numFmtId="177" fontId="19" fillId="5" borderId="1" xfId="8" applyNumberFormat="1" applyFont="1" applyFill="1" applyBorder="1" applyAlignment="1" applyProtection="1">
      <alignment horizontal="right"/>
    </xf>
    <xf numFmtId="166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wrapText="1"/>
    </xf>
    <xf numFmtId="165" fontId="5" fillId="4" borderId="0" xfId="18" applyFont="1" applyFill="1" applyAlignment="1"/>
    <xf numFmtId="165" fontId="1" fillId="4" borderId="0" xfId="18" applyFont="1" applyFill="1" applyAlignment="1"/>
    <xf numFmtId="0" fontId="23" fillId="4" borderId="0" xfId="0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 applyAlignment="1">
      <alignment wrapText="1"/>
    </xf>
    <xf numFmtId="171" fontId="5" fillId="7" borderId="0" xfId="20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25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165" fontId="25" fillId="0" borderId="1" xfId="13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17" fontId="1" fillId="4" borderId="0" xfId="5" applyNumberFormat="1" applyFont="1" applyFill="1" applyBorder="1" applyAlignment="1" applyProtection="1">
      <alignment horizontal="center" wrapText="1"/>
    </xf>
    <xf numFmtId="17" fontId="1" fillId="7" borderId="0" xfId="5" applyNumberFormat="1" applyFont="1" applyFill="1" applyBorder="1" applyAlignment="1" applyProtection="1">
      <alignment horizontal="center" wrapText="1"/>
    </xf>
    <xf numFmtId="49" fontId="7" fillId="9" borderId="0" xfId="5" applyNumberFormat="1" applyFont="1" applyFill="1" applyBorder="1" applyAlignment="1">
      <alignment horizontal="center" vertical="center" wrapText="1"/>
    </xf>
    <xf numFmtId="171" fontId="5" fillId="4" borderId="0" xfId="20" applyFont="1" applyFill="1" applyBorder="1" applyAlignment="1"/>
    <xf numFmtId="171" fontId="1" fillId="4" borderId="0" xfId="20" applyFont="1" applyFill="1" applyBorder="1" applyAlignment="1"/>
    <xf numFmtId="2" fontId="1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 shrinkToFit="1"/>
    </xf>
    <xf numFmtId="0" fontId="5" fillId="0" borderId="1" xfId="0" applyNumberFormat="1" applyFont="1" applyFill="1" applyBorder="1" applyAlignment="1">
      <alignment horizontal="left" wrapText="1"/>
    </xf>
    <xf numFmtId="0" fontId="26" fillId="0" borderId="0" xfId="0" applyFont="1" applyFill="1" applyAlignment="1">
      <alignment horizontal="left"/>
    </xf>
    <xf numFmtId="0" fontId="1" fillId="2" borderId="0" xfId="0" applyFont="1" applyFill="1" applyBorder="1" applyAlignment="1"/>
    <xf numFmtId="2" fontId="8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horizontal="left" wrapText="1"/>
    </xf>
    <xf numFmtId="43" fontId="1" fillId="2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5" fillId="0" borderId="1" xfId="7" applyFont="1" applyFill="1" applyBorder="1" applyAlignment="1">
      <alignment horizontal="center"/>
    </xf>
    <xf numFmtId="0" fontId="5" fillId="0" borderId="25" xfId="38" applyFont="1" applyFill="1" applyBorder="1" applyAlignment="1">
      <alignment wrapText="1"/>
    </xf>
    <xf numFmtId="0" fontId="1" fillId="0" borderId="1" xfId="7" applyFont="1" applyFill="1" applyBorder="1" applyAlignment="1">
      <alignment horizontal="center"/>
    </xf>
    <xf numFmtId="165" fontId="5" fillId="0" borderId="1" xfId="32" applyFont="1" applyFill="1" applyBorder="1" applyAlignment="1"/>
    <xf numFmtId="0" fontId="5" fillId="2" borderId="1" xfId="7" applyFont="1" applyFill="1" applyBorder="1" applyAlignment="1">
      <alignment horizontal="center"/>
    </xf>
    <xf numFmtId="0" fontId="5" fillId="2" borderId="1" xfId="7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center"/>
    </xf>
    <xf numFmtId="165" fontId="5" fillId="2" borderId="1" xfId="32" applyFont="1" applyFill="1" applyBorder="1" applyAlignment="1"/>
    <xf numFmtId="0" fontId="3" fillId="0" borderId="11" xfId="18" applyNumberFormat="1" applyFont="1" applyFill="1" applyBorder="1" applyAlignment="1">
      <alignment horizontal="center"/>
    </xf>
    <xf numFmtId="0" fontId="5" fillId="0" borderId="1" xfId="7" applyFont="1" applyFill="1" applyBorder="1" applyAlignment="1">
      <alignment horizontal="left" wrapText="1"/>
    </xf>
    <xf numFmtId="4" fontId="7" fillId="4" borderId="0" xfId="19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171" fontId="5" fillId="7" borderId="0" xfId="20" applyFont="1" applyFill="1" applyBorder="1" applyAlignment="1" applyProtection="1">
      <alignment horizontal="center" wrapText="1"/>
    </xf>
    <xf numFmtId="0" fontId="21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 applyProtection="1">
      <alignment vertical="center"/>
      <protection locked="0"/>
    </xf>
    <xf numFmtId="0" fontId="22" fillId="4" borderId="1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top"/>
    </xf>
    <xf numFmtId="165" fontId="6" fillId="2" borderId="0" xfId="18" applyFont="1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4" fontId="7" fillId="4" borderId="0" xfId="19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4" fontId="7" fillId="2" borderId="0" xfId="19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7" fillId="2" borderId="0" xfId="19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17" fillId="8" borderId="2" xfId="8" applyNumberFormat="1" applyFont="1" applyFill="1" applyBorder="1" applyAlignment="1" applyProtection="1">
      <alignment horizontal="center" vertical="center"/>
    </xf>
    <xf numFmtId="2" fontId="17" fillId="8" borderId="3" xfId="8" applyNumberFormat="1" applyFont="1" applyFill="1" applyBorder="1" applyAlignment="1" applyProtection="1">
      <alignment horizontal="center" vertical="center"/>
    </xf>
    <xf numFmtId="2" fontId="17" fillId="8" borderId="21" xfId="8" applyNumberFormat="1" applyFont="1" applyFill="1" applyBorder="1" applyAlignment="1" applyProtection="1">
      <alignment horizontal="center" vertical="center"/>
    </xf>
    <xf numFmtId="2" fontId="17" fillId="8" borderId="22" xfId="8" applyNumberFormat="1" applyFont="1" applyFill="1" applyBorder="1" applyAlignment="1" applyProtection="1">
      <alignment horizontal="center" vertical="center"/>
    </xf>
    <xf numFmtId="173" fontId="3" fillId="8" borderId="19" xfId="35" applyFont="1" applyFill="1" applyBorder="1" applyAlignment="1" applyProtection="1">
      <alignment horizontal="center"/>
    </xf>
    <xf numFmtId="173" fontId="3" fillId="8" borderId="20" xfId="35" applyFont="1" applyFill="1" applyBorder="1" applyAlignment="1" applyProtection="1">
      <alignment horizontal="center"/>
    </xf>
    <xf numFmtId="0" fontId="24" fillId="5" borderId="0" xfId="5" applyNumberFormat="1" applyFont="1" applyFill="1" applyBorder="1" applyAlignment="1">
      <alignment horizontal="center" vertical="top"/>
    </xf>
    <xf numFmtId="2" fontId="17" fillId="8" borderId="16" xfId="8" applyNumberFormat="1" applyFont="1" applyFill="1" applyBorder="1" applyAlignment="1" applyProtection="1">
      <alignment horizontal="center" vertical="center"/>
    </xf>
    <xf numFmtId="2" fontId="17" fillId="8" borderId="24" xfId="8" applyNumberFormat="1" applyFont="1" applyFill="1" applyBorder="1" applyAlignment="1" applyProtection="1">
      <alignment horizontal="center" vertical="center"/>
    </xf>
    <xf numFmtId="2" fontId="17" fillId="8" borderId="17" xfId="8" applyNumberFormat="1" applyFont="1" applyFill="1" applyBorder="1" applyAlignment="1" applyProtection="1">
      <alignment horizontal="center" vertical="center"/>
    </xf>
    <xf numFmtId="2" fontId="17" fillId="8" borderId="16" xfId="8" applyNumberFormat="1" applyFont="1" applyFill="1" applyBorder="1" applyAlignment="1" applyProtection="1">
      <alignment horizontal="center" vertical="center" wrapText="1"/>
    </xf>
    <xf numFmtId="2" fontId="17" fillId="8" borderId="24" xfId="8" applyNumberFormat="1" applyFont="1" applyFill="1" applyBorder="1" applyAlignment="1" applyProtection="1">
      <alignment horizontal="center" vertical="center" wrapText="1"/>
    </xf>
    <xf numFmtId="2" fontId="17" fillId="8" borderId="17" xfId="8" applyNumberFormat="1" applyFont="1" applyFill="1" applyBorder="1" applyAlignment="1" applyProtection="1">
      <alignment horizontal="center" vertical="center" wrapText="1"/>
    </xf>
    <xf numFmtId="2" fontId="17" fillId="8" borderId="8" xfId="8" applyNumberFormat="1" applyFont="1" applyFill="1" applyBorder="1" applyAlignment="1" applyProtection="1">
      <alignment horizontal="center" vertical="center" wrapText="1"/>
    </xf>
    <xf numFmtId="2" fontId="17" fillId="8" borderId="4" xfId="8" applyNumberFormat="1" applyFont="1" applyFill="1" applyBorder="1" applyAlignment="1" applyProtection="1">
      <alignment horizontal="center" vertical="center" wrapText="1"/>
    </xf>
    <xf numFmtId="2" fontId="17" fillId="8" borderId="23" xfId="8" applyNumberFormat="1" applyFont="1" applyFill="1" applyBorder="1" applyAlignment="1" applyProtection="1">
      <alignment horizontal="center" vertical="center" wrapText="1"/>
    </xf>
    <xf numFmtId="0" fontId="3" fillId="2" borderId="0" xfId="5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165" fontId="7" fillId="2" borderId="0" xfId="19" applyNumberFormat="1" applyFont="1" applyFill="1" applyBorder="1" applyAlignment="1">
      <alignment horizontal="center" vertical="center"/>
    </xf>
    <xf numFmtId="171" fontId="15" fillId="5" borderId="0" xfId="33" applyFont="1" applyFill="1" applyBorder="1" applyAlignment="1" applyProtection="1">
      <alignment horizontal="center" vertical="center"/>
    </xf>
    <xf numFmtId="43" fontId="3" fillId="2" borderId="0" xfId="0" applyNumberFormat="1" applyFont="1" applyFill="1" applyAlignment="1"/>
    <xf numFmtId="2" fontId="1" fillId="0" borderId="1" xfId="0" applyNumberFormat="1" applyFont="1" applyFill="1" applyBorder="1" applyAlignment="1">
      <alignment horizontal="right"/>
    </xf>
    <xf numFmtId="165" fontId="5" fillId="0" borderId="1" xfId="32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165" fontId="5" fillId="2" borderId="1" xfId="32" applyFont="1" applyFill="1" applyBorder="1" applyAlignment="1">
      <alignment horizontal="right"/>
    </xf>
  </cellXfs>
  <cellStyles count="39">
    <cellStyle name="Excel Built-in Moeda 2" xfId="28"/>
    <cellStyle name="Excel Built-in Separador de milhares 2 2" xfId="27"/>
    <cellStyle name="Moeda 2" xfId="1"/>
    <cellStyle name="Moeda 2 2" xfId="2"/>
    <cellStyle name="Moeda 2 3" xfId="3"/>
    <cellStyle name="Moeda 2 4" xfId="35"/>
    <cellStyle name="Moeda 3" xfId="4"/>
    <cellStyle name="Moeda 4" xfId="26"/>
    <cellStyle name="Normal" xfId="0" builtinId="0"/>
    <cellStyle name="Normal 2" xfId="5"/>
    <cellStyle name="Normal 2 2" xfId="29"/>
    <cellStyle name="Normal 3" xfId="6"/>
    <cellStyle name="Normal 4" xfId="7"/>
    <cellStyle name="Normal_Plan1" xfId="8"/>
    <cellStyle name="Normal_Plan1 3" xfId="38"/>
    <cellStyle name="Porcentagem 2" xfId="9"/>
    <cellStyle name="Porcentagem 2 2" xfId="10"/>
    <cellStyle name="Porcentagem 2 2 2" xfId="23"/>
    <cellStyle name="Porcentagem 2 3" xfId="37"/>
    <cellStyle name="Porcentagem 3" xfId="11"/>
    <cellStyle name="Porcentagem 4" xfId="12"/>
    <cellStyle name="Porcentagem 4 2" xfId="34"/>
    <cellStyle name="Porcentagem 5" xfId="21"/>
    <cellStyle name="Porcentagem 5 2" xfId="25"/>
    <cellStyle name="Separador de milhares 2" xfId="14"/>
    <cellStyle name="Separador de milhares 2 2" xfId="15"/>
    <cellStyle name="Separador de milhares 2 2 2" xfId="30"/>
    <cellStyle name="Separador de milhares 2 3" xfId="31"/>
    <cellStyle name="Separador de milhares 3" xfId="16"/>
    <cellStyle name="Separador de milhares 3 2" xfId="22"/>
    <cellStyle name="Separador de milhares 4" xfId="17"/>
    <cellStyle name="Separador de milhares_Rua dos Coroados" xfId="18"/>
    <cellStyle name="Separador de milhares_Rua dos Coroados 2" xfId="20"/>
    <cellStyle name="Separador de milhares_Rua dos Coroados 2 2 2" xfId="33"/>
    <cellStyle name="TableStyleLight1" xfId="24"/>
    <cellStyle name="Vírgula" xfId="13" builtinId="3"/>
    <cellStyle name="Vírgula 2" xfId="19"/>
    <cellStyle name="Vírgula 3" xfId="32"/>
    <cellStyle name="Vírgula 4" xfId="36"/>
  </cellStyles>
  <dxfs count="5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4448175</xdr:colOff>
      <xdr:row>0</xdr:row>
      <xdr:rowOff>66675</xdr:rowOff>
    </xdr:from>
    <xdr:to>
      <xdr:col>7</xdr:col>
      <xdr:colOff>752475</xdr:colOff>
      <xdr:row>6</xdr:row>
      <xdr:rowOff>152400</xdr:rowOff>
    </xdr:to>
    <xdr:pic>
      <xdr:nvPicPr>
        <xdr:cNvPr id="4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66675"/>
          <a:ext cx="351472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77</xdr:row>
      <xdr:rowOff>190500</xdr:rowOff>
    </xdr:from>
    <xdr:to>
      <xdr:col>4</xdr:col>
      <xdr:colOff>9525</xdr:colOff>
      <xdr:row>82</xdr:row>
      <xdr:rowOff>85725</xdr:rowOff>
    </xdr:to>
    <xdr:sp macro="" textlink="">
      <xdr:nvSpPr>
        <xdr:cNvPr id="9" name="CaixaDeTexto 8"/>
        <xdr:cNvSpPr txBox="1"/>
      </xdr:nvSpPr>
      <xdr:spPr>
        <a:xfrm>
          <a:off x="428625" y="12211050"/>
          <a:ext cx="6029325" cy="8191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6</xdr:col>
      <xdr:colOff>0</xdr:colOff>
      <xdr:row>79</xdr:row>
      <xdr:rowOff>142875</xdr:rowOff>
    </xdr:from>
    <xdr:to>
      <xdr:col>7</xdr:col>
      <xdr:colOff>666750</xdr:colOff>
      <xdr:row>79</xdr:row>
      <xdr:rowOff>142875</xdr:rowOff>
    </xdr:to>
    <xdr:cxnSp macro="">
      <xdr:nvCxnSpPr>
        <xdr:cNvPr id="17" name="Conector reto 3"/>
        <xdr:cNvCxnSpPr>
          <a:cxnSpLocks noChangeShapeType="1"/>
        </xdr:cNvCxnSpPr>
      </xdr:nvCxnSpPr>
      <xdr:spPr bwMode="auto">
        <a:xfrm>
          <a:off x="7124700" y="12725400"/>
          <a:ext cx="1743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20</xdr:row>
      <xdr:rowOff>104775</xdr:rowOff>
    </xdr:from>
    <xdr:to>
      <xdr:col>7</xdr:col>
      <xdr:colOff>714375</xdr:colOff>
      <xdr:row>20</xdr:row>
      <xdr:rowOff>104775</xdr:rowOff>
    </xdr:to>
    <xdr:cxnSp macro="">
      <xdr:nvCxnSpPr>
        <xdr:cNvPr id="3" name="Conector reto 2"/>
        <xdr:cNvCxnSpPr>
          <a:cxnSpLocks noChangeShapeType="1"/>
        </xdr:cNvCxnSpPr>
      </xdr:nvCxnSpPr>
      <xdr:spPr bwMode="auto">
        <a:xfrm>
          <a:off x="5572125" y="5238750"/>
          <a:ext cx="16954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163288</xdr:colOff>
      <xdr:row>0</xdr:row>
      <xdr:rowOff>317500</xdr:rowOff>
    </xdr:from>
    <xdr:to>
      <xdr:col>12</xdr:col>
      <xdr:colOff>318549</xdr:colOff>
      <xdr:row>4</xdr:row>
      <xdr:rowOff>163286</xdr:rowOff>
    </xdr:to>
    <xdr:pic>
      <xdr:nvPicPr>
        <xdr:cNvPr id="4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2" y="780143"/>
          <a:ext cx="2586404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Itens de Relevancia"/>
    </sheetNames>
    <sheetDataSet>
      <sheetData sheetId="0">
        <row r="7">
          <cell r="A7">
            <v>1</v>
          </cell>
          <cell r="D7" t="str">
            <v>SERVIÇOS PRELIMINARES</v>
          </cell>
        </row>
        <row r="8">
          <cell r="A8" t="str">
            <v>1.1</v>
          </cell>
          <cell r="B8" t="str">
            <v>74209/001</v>
          </cell>
          <cell r="C8" t="str">
            <v>SINAPI</v>
          </cell>
          <cell r="D8" t="str">
            <v>PLACA DE OBRA EM CHAPA DE ACO GALVANIZADO</v>
          </cell>
          <cell r="F8" t="str">
            <v>M²</v>
          </cell>
          <cell r="R8">
            <v>325.99</v>
          </cell>
        </row>
        <row r="9">
          <cell r="A9" t="str">
            <v>1.2</v>
          </cell>
          <cell r="B9" t="str">
            <v>74210/001</v>
          </cell>
          <cell r="C9" t="str">
            <v>SINAPI</v>
          </cell>
          <cell r="D9" t="str">
            <v>BARRACAO PARA DEPOSITO EM TABUAS DE MADEIRA, COBERTURA EM FIBROCIMENTO 4 MM, INCLUSO PISO ARGAMASSA TRAÇO 1:6 (CIMENTO E AREIA)</v>
          </cell>
          <cell r="F9" t="str">
            <v>M²</v>
          </cell>
          <cell r="R9">
            <v>335.08</v>
          </cell>
        </row>
        <row r="10">
          <cell r="A10" t="str">
            <v>1.3</v>
          </cell>
        </row>
        <row r="13">
          <cell r="A13">
            <v>2</v>
          </cell>
          <cell r="D13" t="str">
            <v>PAVIMENTO ASFÁLTICO</v>
          </cell>
        </row>
        <row r="14">
          <cell r="A14" t="str">
            <v>2.1</v>
          </cell>
          <cell r="B14" t="str">
            <v>74237/001</v>
          </cell>
          <cell r="C14" t="str">
            <v>SINAPI</v>
          </cell>
          <cell r="D14" t="str">
            <v>MEIO-FIO COM SARJETA, EXECUTADO C/ EXTRUSORA (SARJETA 30X8CM M 22,37
MEIO-FIO 15X10CM X H=23CM), INCLUI ESC. E ACERTO FAIXA 0,45M</v>
          </cell>
          <cell r="F14" t="str">
            <v>M</v>
          </cell>
          <cell r="R14">
            <v>26.51</v>
          </cell>
        </row>
        <row r="15">
          <cell r="A15" t="str">
            <v>2.2.</v>
          </cell>
          <cell r="D15" t="str">
            <v>TRAFEGO MEDIO</v>
          </cell>
        </row>
        <row r="16">
          <cell r="A16" t="str">
            <v>2.2.1</v>
          </cell>
          <cell r="B16">
            <v>540140</v>
          </cell>
          <cell r="C16" t="str">
            <v>CPOS</v>
          </cell>
          <cell r="D16" t="str">
            <v>Abertura de caixa até 25 cm, inclui escavação, compactação, transporte e preparo do sub-leito</v>
          </cell>
          <cell r="F16" t="str">
            <v>M²</v>
          </cell>
          <cell r="R16">
            <v>10.050000000000001</v>
          </cell>
        </row>
        <row r="17">
          <cell r="A17" t="str">
            <v>2.2.2</v>
          </cell>
          <cell r="B17">
            <v>73710</v>
          </cell>
          <cell r="C17" t="str">
            <v>SINAPI</v>
          </cell>
          <cell r="D17" t="str">
            <v xml:space="preserve">BASE PARA PAVIMENTACAO COM BRITA GRADUADA, INCLUSIVE COMPACTACAO </v>
          </cell>
          <cell r="F17" t="str">
            <v>M³</v>
          </cell>
          <cell r="R17">
            <v>92.01</v>
          </cell>
        </row>
        <row r="18">
          <cell r="A18" t="str">
            <v>2.2.3</v>
          </cell>
          <cell r="B18">
            <v>72942</v>
          </cell>
          <cell r="C18" t="str">
            <v>SINAPI</v>
          </cell>
          <cell r="D18" t="str">
            <v>PINTURA DE LIGACAO COM EMULSAO RR-1C</v>
          </cell>
          <cell r="F18" t="str">
            <v>M²</v>
          </cell>
          <cell r="R18">
            <v>1.34</v>
          </cell>
        </row>
        <row r="19">
          <cell r="A19" t="str">
            <v>2.2.4</v>
          </cell>
          <cell r="B19">
            <v>72945</v>
          </cell>
          <cell r="C19" t="str">
            <v>SINAPI</v>
          </cell>
          <cell r="D19" t="str">
            <v>IMPRIMACAO DE BASE DE PAVIMENTACAO COM EMULSAO CM-30</v>
          </cell>
          <cell r="F19" t="str">
            <v>M²</v>
          </cell>
          <cell r="R19">
            <v>5.05</v>
          </cell>
        </row>
        <row r="20">
          <cell r="A20" t="str">
            <v>2.2.5</v>
          </cell>
          <cell r="B20">
            <v>72965</v>
          </cell>
          <cell r="C20" t="str">
            <v>SINAPI</v>
          </cell>
          <cell r="D20" t="str">
            <v>FABRICAÇÃO E APLICAÇÃO DE CONCRETO BETUMINOSO USINADO A QUENTE(CBUQ),CAP 50/70, EXCLUSIVE TRANSPORTE</v>
          </cell>
          <cell r="F20" t="str">
            <v>T</v>
          </cell>
          <cell r="R20">
            <v>210.9</v>
          </cell>
        </row>
        <row r="21">
          <cell r="A21" t="str">
            <v>2.2.6</v>
          </cell>
          <cell r="B21" t="str">
            <v>05.78.01</v>
          </cell>
          <cell r="C21" t="str">
            <v>SIURB</v>
          </cell>
          <cell r="D21" t="str">
            <v>CARGA, DESCARGA E TRANSPORTE DE CONCRETO ASFÁLTICO ATÉ A DISTÂNCIA MÉDIA DE IDA E VOLTA DE 1KM</v>
          </cell>
          <cell r="F21" t="str">
            <v>M³</v>
          </cell>
          <cell r="R21">
            <v>8.4</v>
          </cell>
        </row>
        <row r="22">
          <cell r="A22" t="str">
            <v>2.3</v>
          </cell>
          <cell r="D22" t="str">
            <v>TRAFEGO PESADO</v>
          </cell>
        </row>
        <row r="23">
          <cell r="A23" t="str">
            <v>2.3.1</v>
          </cell>
          <cell r="B23" t="str">
            <v>540103</v>
          </cell>
          <cell r="C23" t="str">
            <v>CPOS</v>
          </cell>
          <cell r="D23" t="str">
            <v>ABERTURA E PREPARO DE CAIXA ATÉ 40 CM, COMPACTAÇÃO DO SUBLEITO MÍNIMO DE 95% DO PN E TRANSPORTE ATÉ O RAIO DE 1,0 KM</v>
          </cell>
          <cell r="F23" t="str">
            <v>M²</v>
          </cell>
          <cell r="R23">
            <v>11.87</v>
          </cell>
        </row>
        <row r="24">
          <cell r="A24" t="str">
            <v>2.3.2</v>
          </cell>
          <cell r="B24">
            <v>73710</v>
          </cell>
          <cell r="C24" t="str">
            <v>SINAPI</v>
          </cell>
          <cell r="D24" t="str">
            <v xml:space="preserve">BASE PARA PAVIMENTACAO COM BRITA GRADUADA, INCLUSIVE COMPACTACAO </v>
          </cell>
          <cell r="F24" t="str">
            <v>M³</v>
          </cell>
          <cell r="R24">
            <v>92.01</v>
          </cell>
        </row>
        <row r="25">
          <cell r="A25" t="str">
            <v>2.3.3</v>
          </cell>
          <cell r="B25">
            <v>72942</v>
          </cell>
          <cell r="C25" t="str">
            <v>SINAPI</v>
          </cell>
          <cell r="D25" t="str">
            <v>PINTURA DE LIGACAO COM EMULSAO RR-1C</v>
          </cell>
          <cell r="F25" t="str">
            <v>M²</v>
          </cell>
          <cell r="R25">
            <v>1.34</v>
          </cell>
        </row>
        <row r="26">
          <cell r="A26" t="str">
            <v>2.3.4</v>
          </cell>
          <cell r="B26">
            <v>72945</v>
          </cell>
          <cell r="C26" t="str">
            <v>SINAPI</v>
          </cell>
          <cell r="D26" t="str">
            <v>IMPRIMACAO DE BASE DE PAVIMENTACAO COM EMULSAO CM-30</v>
          </cell>
          <cell r="F26" t="str">
            <v>M²</v>
          </cell>
          <cell r="R26">
            <v>5.05</v>
          </cell>
        </row>
        <row r="27">
          <cell r="A27" t="str">
            <v>2.3.5</v>
          </cell>
          <cell r="B27">
            <v>72965</v>
          </cell>
          <cell r="C27" t="str">
            <v>SINAPI</v>
          </cell>
          <cell r="D27" t="str">
            <v>FABRICAÇÃO E APLICAÇÃO DE CONCRETO BETUMINOSO USINADO A QUENTE(CBUQ),CAP 50/70, EXCLUSIVE TRANSPORTE</v>
          </cell>
          <cell r="F27" t="str">
            <v>T</v>
          </cell>
          <cell r="R27">
            <v>210.9</v>
          </cell>
        </row>
        <row r="28">
          <cell r="A28" t="str">
            <v>2.3.6</v>
          </cell>
          <cell r="B28" t="str">
            <v>05.78.01</v>
          </cell>
          <cell r="C28" t="str">
            <v>SIURB</v>
          </cell>
          <cell r="D28" t="str">
            <v>CARGA, DESCARGA E TRANSPORTE DE CONCRETO ASFÁLTICO ATÉ A DISTÂNCIA MÉDIA DE IDA E VOLTA DE 1KM</v>
          </cell>
          <cell r="F28" t="str">
            <v>M³</v>
          </cell>
          <cell r="R28">
            <v>8.4</v>
          </cell>
        </row>
        <row r="29">
          <cell r="A29" t="str">
            <v>2.4</v>
          </cell>
          <cell r="D29" t="str">
            <v>SINALIZAÇÃO HORIZONTAL VERTICAL</v>
          </cell>
        </row>
        <row r="30">
          <cell r="A30" t="str">
            <v>2.4.1</v>
          </cell>
          <cell r="B30">
            <v>970402</v>
          </cell>
          <cell r="C30" t="str">
            <v>CPOS</v>
          </cell>
          <cell r="D30" t="str">
            <v>SINALIZAÇÃO HORIZONTAL COM TERMOPLÁSTICO TIPO HOT-SPRAY</v>
          </cell>
          <cell r="F30" t="str">
            <v>M²</v>
          </cell>
          <cell r="R30">
            <v>42.31</v>
          </cell>
        </row>
        <row r="31">
          <cell r="A31" t="str">
            <v>2.4.2</v>
          </cell>
          <cell r="B31">
            <v>970510</v>
          </cell>
          <cell r="C31" t="str">
            <v>CPOS</v>
          </cell>
          <cell r="D31" t="str">
            <v>SINALIZAÇÃO VERTICAL EM PLACA DE AÇO GALVANIZADA COM PINTURA EM ESMALTE SINTÉTICO</v>
          </cell>
          <cell r="F31" t="str">
            <v>M²</v>
          </cell>
          <cell r="R31">
            <v>584.39</v>
          </cell>
        </row>
        <row r="32">
          <cell r="A32" t="str">
            <v>2.4.3</v>
          </cell>
          <cell r="B32" t="str">
            <v>37.05.06.99</v>
          </cell>
          <cell r="C32" t="str">
            <v>DER</v>
          </cell>
          <cell r="D32" t="str">
            <v>SUPORTE DE TUBO GALVANIZADO D=2 1/2"</v>
          </cell>
          <cell r="F32" t="str">
            <v>M</v>
          </cell>
          <cell r="R32">
            <v>89.58</v>
          </cell>
        </row>
        <row r="35">
          <cell r="A35" t="str">
            <v>3</v>
          </cell>
          <cell r="D35" t="str">
            <v>SERVIÇOS COMPLEMENTARES</v>
          </cell>
        </row>
        <row r="36">
          <cell r="A36" t="str">
            <v>3.1</v>
          </cell>
          <cell r="B36" t="str">
            <v>74236/001</v>
          </cell>
          <cell r="C36" t="str">
            <v>SINAPI</v>
          </cell>
          <cell r="D36" t="str">
            <v>PLANTIO DE GRAMA BATATAIS EM PLACAS</v>
          </cell>
          <cell r="F36" t="str">
            <v>M²</v>
          </cell>
          <cell r="R36">
            <v>7.22</v>
          </cell>
        </row>
        <row r="37">
          <cell r="A37" t="str">
            <v>3.2</v>
          </cell>
          <cell r="B37">
            <v>490607</v>
          </cell>
          <cell r="C37" t="str">
            <v>CPOS</v>
          </cell>
          <cell r="D37" t="str">
            <v>Grelha articulada em ferro fundido para boca de leão</v>
          </cell>
          <cell r="F37" t="str">
            <v>UNID.</v>
          </cell>
          <cell r="R37">
            <v>267</v>
          </cell>
        </row>
        <row r="38">
          <cell r="A38" t="str">
            <v>3.3</v>
          </cell>
          <cell r="B38">
            <v>550204</v>
          </cell>
          <cell r="C38" t="str">
            <v>CPOS</v>
          </cell>
          <cell r="D38" t="str">
            <v>Limpeza e desobstrução de boca de lobo</v>
          </cell>
          <cell r="F38" t="str">
            <v>UNID.</v>
          </cell>
          <cell r="R38">
            <v>10.7</v>
          </cell>
        </row>
        <row r="39">
          <cell r="A39" t="str">
            <v>3.4</v>
          </cell>
          <cell r="B39">
            <v>550205</v>
          </cell>
          <cell r="C39" t="str">
            <v>CPOS</v>
          </cell>
          <cell r="D39" t="str">
            <v>Limpeza e desobstrução de canaletas ou tubulações de águas pluviais</v>
          </cell>
          <cell r="F39" t="str">
            <v>M</v>
          </cell>
          <cell r="R39">
            <v>5.34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9"/>
  <sheetViews>
    <sheetView tabSelected="1" view="pageBreakPreview" zoomScaleNormal="80" zoomScaleSheetLayoutView="100" workbookViewId="0">
      <selection activeCell="D20" sqref="D20"/>
    </sheetView>
  </sheetViews>
  <sheetFormatPr defaultRowHeight="12.75" x14ac:dyDescent="0.2"/>
  <cols>
    <col min="1" max="1" width="6.28515625" style="1" customWidth="1"/>
    <col min="2" max="2" width="8.5703125" style="2" customWidth="1"/>
    <col min="3" max="3" width="9" style="1" customWidth="1"/>
    <col min="4" max="4" width="72.85546875" style="38" customWidth="1"/>
    <col min="5" max="6" width="8" style="1" customWidth="1"/>
    <col min="7" max="7" width="10" style="37" customWidth="1"/>
    <col min="8" max="8" width="12.140625" style="35" customWidth="1"/>
    <col min="9" max="9" width="8.140625" style="141" customWidth="1"/>
    <col min="10" max="10" width="11.140625" style="3" bestFit="1" customWidth="1"/>
    <col min="11" max="11" width="9.140625" style="3"/>
    <col min="12" max="12" width="11.5703125" style="3" customWidth="1"/>
    <col min="13" max="16384" width="9.140625" style="3"/>
  </cols>
  <sheetData>
    <row r="1" spans="1:12" x14ac:dyDescent="0.2">
      <c r="A1" s="187"/>
      <c r="B1" s="188"/>
      <c r="C1" s="187"/>
      <c r="D1" s="154"/>
      <c r="E1" s="42"/>
      <c r="F1" s="42"/>
      <c r="G1" s="155"/>
      <c r="H1" s="156"/>
    </row>
    <row r="2" spans="1:12" ht="14.25" customHeight="1" x14ac:dyDescent="0.2">
      <c r="A2" s="157"/>
      <c r="B2" s="153"/>
      <c r="C2" s="42"/>
      <c r="D2" s="208"/>
      <c r="E2" s="208"/>
      <c r="F2" s="208"/>
      <c r="G2" s="208"/>
      <c r="H2" s="208"/>
    </row>
    <row r="3" spans="1:12" x14ac:dyDescent="0.2">
      <c r="A3" s="42"/>
      <c r="B3" s="153"/>
      <c r="C3" s="42"/>
      <c r="D3" s="154"/>
      <c r="E3" s="42"/>
      <c r="F3" s="42"/>
      <c r="G3" s="155"/>
      <c r="H3" s="156"/>
    </row>
    <row r="4" spans="1:12" x14ac:dyDescent="0.2">
      <c r="A4" s="158" t="s">
        <v>60</v>
      </c>
      <c r="B4" s="159"/>
      <c r="C4" s="160"/>
      <c r="D4" s="161"/>
      <c r="E4" s="5"/>
      <c r="F4" s="5"/>
      <c r="G4" s="6"/>
      <c r="H4" s="7"/>
      <c r="I4" s="142"/>
      <c r="J4" s="8"/>
    </row>
    <row r="5" spans="1:12" x14ac:dyDescent="0.2">
      <c r="A5" s="158" t="s">
        <v>75</v>
      </c>
      <c r="B5" s="159"/>
      <c r="C5" s="160"/>
      <c r="D5" s="162"/>
      <c r="E5" s="5"/>
      <c r="F5" s="5"/>
      <c r="G5" s="6"/>
      <c r="H5" s="7"/>
      <c r="I5" s="142"/>
      <c r="J5" s="8"/>
    </row>
    <row r="6" spans="1:12" x14ac:dyDescent="0.2">
      <c r="A6" s="158" t="s">
        <v>61</v>
      </c>
      <c r="B6" s="159"/>
      <c r="C6" s="160"/>
      <c r="D6" s="162"/>
      <c r="E6" s="42"/>
      <c r="F6" s="42"/>
      <c r="G6" s="10"/>
      <c r="H6" s="7"/>
      <c r="I6" s="142"/>
      <c r="J6" s="8"/>
    </row>
    <row r="7" spans="1:12" x14ac:dyDescent="0.2">
      <c r="A7" s="4" t="s">
        <v>62</v>
      </c>
      <c r="B7" s="12"/>
      <c r="C7" s="11"/>
      <c r="D7" s="9"/>
      <c r="E7" s="67"/>
      <c r="F7" s="67"/>
      <c r="G7" s="10"/>
      <c r="H7" s="7"/>
    </row>
    <row r="8" spans="1:12" x14ac:dyDescent="0.2">
      <c r="A8" s="4" t="s">
        <v>63</v>
      </c>
      <c r="B8" s="12"/>
      <c r="C8" s="11"/>
      <c r="D8" s="9"/>
      <c r="E8" s="67"/>
      <c r="F8" s="67"/>
      <c r="G8" s="10"/>
      <c r="H8" s="7"/>
    </row>
    <row r="9" spans="1:12" x14ac:dyDescent="0.2">
      <c r="A9" s="11"/>
      <c r="B9" s="12"/>
      <c r="C9" s="11"/>
      <c r="D9" s="9"/>
      <c r="E9" s="67"/>
      <c r="F9" s="67"/>
      <c r="G9" s="10"/>
      <c r="H9" s="7"/>
    </row>
    <row r="10" spans="1:12" ht="15.75" x14ac:dyDescent="0.25">
      <c r="A10" s="209" t="s">
        <v>0</v>
      </c>
      <c r="B10" s="209"/>
      <c r="C10" s="209"/>
      <c r="D10" s="209"/>
      <c r="E10" s="209"/>
      <c r="F10" s="209"/>
      <c r="G10" s="209"/>
      <c r="H10" s="209"/>
    </row>
    <row r="11" spans="1:12" x14ac:dyDescent="0.2">
      <c r="A11" s="13"/>
      <c r="B11" s="14"/>
      <c r="C11" s="13"/>
      <c r="D11" s="15"/>
      <c r="E11" s="63"/>
      <c r="F11" s="197"/>
      <c r="G11" s="16"/>
      <c r="H11" s="14"/>
    </row>
    <row r="12" spans="1:12" s="22" customFormat="1" ht="38.25" x14ac:dyDescent="0.2">
      <c r="A12" s="17" t="s">
        <v>1</v>
      </c>
      <c r="B12" s="18" t="s">
        <v>2</v>
      </c>
      <c r="C12" s="17" t="s">
        <v>3</v>
      </c>
      <c r="D12" s="19" t="s">
        <v>4</v>
      </c>
      <c r="E12" s="17" t="s">
        <v>5</v>
      </c>
      <c r="F12" s="17" t="s">
        <v>19</v>
      </c>
      <c r="G12" s="20" t="s">
        <v>6</v>
      </c>
      <c r="H12" s="21" t="s">
        <v>7</v>
      </c>
      <c r="I12" s="143"/>
    </row>
    <row r="13" spans="1:12" x14ac:dyDescent="0.2">
      <c r="A13" s="26">
        <f>'[1]Plan Tron'!A7</f>
        <v>1</v>
      </c>
      <c r="B13" s="26"/>
      <c r="C13" s="26"/>
      <c r="D13" s="39" t="str">
        <f>'[1]Plan Tron'!D7</f>
        <v>SERVIÇOS PRELIMINARES</v>
      </c>
      <c r="E13" s="40"/>
      <c r="F13" s="40"/>
      <c r="G13" s="24"/>
      <c r="H13" s="41"/>
    </row>
    <row r="14" spans="1:12" x14ac:dyDescent="0.2">
      <c r="A14" s="23" t="str">
        <f>'[1]Plan Tron'!A8</f>
        <v>1.1</v>
      </c>
      <c r="B14" s="23" t="str">
        <f>'[1]Plan Tron'!B8</f>
        <v>74209/001</v>
      </c>
      <c r="C14" s="23" t="str">
        <f>'[1]Plan Tron'!C8</f>
        <v>SINAPI</v>
      </c>
      <c r="D14" s="164" t="str">
        <f>'[1]Plan Tron'!D8</f>
        <v>PLACA DE OBRA EM CHAPA DE ACO GALVANIZADO</v>
      </c>
      <c r="E14" s="40" t="str">
        <f>'[1]Plan Tron'!F8</f>
        <v>M²</v>
      </c>
      <c r="F14" s="247">
        <v>7</v>
      </c>
      <c r="G14" s="24">
        <f>'[1]Plan Tron'!R8</f>
        <v>325.99</v>
      </c>
      <c r="H14" s="41">
        <f>G14*F14</f>
        <v>2281.9300000000003</v>
      </c>
      <c r="J14" s="181"/>
      <c r="K14" s="177"/>
      <c r="L14" s="186"/>
    </row>
    <row r="15" spans="1:12" x14ac:dyDescent="0.2">
      <c r="A15" s="23" t="str">
        <f>'[1]Plan Tron'!A9</f>
        <v>1.2</v>
      </c>
      <c r="B15" s="23" t="str">
        <f>'[1]Plan Tron'!B9</f>
        <v>74210/001</v>
      </c>
      <c r="C15" s="23" t="str">
        <f>'[1]Plan Tron'!C9</f>
        <v>SINAPI</v>
      </c>
      <c r="D15" s="164" t="str">
        <f>'[1]Plan Tron'!D9</f>
        <v>BARRACAO PARA DEPOSITO EM TABUAS DE MADEIRA, COBERTURA EM FIBROCIMENTO 4 MM, INCLUSO PISO ARGAMASSA TRAÇO 1:6 (CIMENTO E AREIA)</v>
      </c>
      <c r="E15" s="40" t="str">
        <f>'[1]Plan Tron'!F9</f>
        <v>M²</v>
      </c>
      <c r="F15" s="247">
        <v>9</v>
      </c>
      <c r="G15" s="24">
        <f>'[1]Plan Tron'!R9</f>
        <v>335.08</v>
      </c>
      <c r="H15" s="41">
        <f>G15*F15</f>
        <v>3015.72</v>
      </c>
      <c r="J15" s="12"/>
      <c r="K15" s="177"/>
      <c r="L15" s="186"/>
    </row>
    <row r="16" spans="1:12" x14ac:dyDescent="0.2">
      <c r="A16" s="23" t="str">
        <f>'[1]Plan Tron'!A10</f>
        <v>1.3</v>
      </c>
      <c r="B16" s="189" t="s">
        <v>64</v>
      </c>
      <c r="C16" s="189" t="s">
        <v>14</v>
      </c>
      <c r="D16" s="190" t="s">
        <v>65</v>
      </c>
      <c r="E16" s="191" t="s">
        <v>66</v>
      </c>
      <c r="F16" s="248">
        <v>26</v>
      </c>
      <c r="G16" s="192">
        <v>144</v>
      </c>
      <c r="H16" s="41">
        <f>G16*F16</f>
        <v>3744</v>
      </c>
      <c r="J16" s="12"/>
      <c r="K16" s="192"/>
      <c r="L16" s="186"/>
    </row>
    <row r="17" spans="1:12" x14ac:dyDescent="0.2">
      <c r="A17" s="23" t="s">
        <v>74</v>
      </c>
      <c r="B17" s="189" t="s">
        <v>77</v>
      </c>
      <c r="C17" s="189" t="s">
        <v>31</v>
      </c>
      <c r="D17" s="190" t="s">
        <v>76</v>
      </c>
      <c r="E17" s="191" t="s">
        <v>21</v>
      </c>
      <c r="F17" s="248">
        <v>29.61</v>
      </c>
      <c r="G17" s="192">
        <v>49.19</v>
      </c>
      <c r="H17" s="41">
        <f>G17*F17</f>
        <v>1456.5158999999999</v>
      </c>
      <c r="J17" s="12"/>
      <c r="K17" s="192"/>
      <c r="L17" s="186"/>
    </row>
    <row r="18" spans="1:12" x14ac:dyDescent="0.2">
      <c r="A18" s="23" t="s">
        <v>80</v>
      </c>
      <c r="B18" s="189" t="s">
        <v>79</v>
      </c>
      <c r="C18" s="189" t="s">
        <v>31</v>
      </c>
      <c r="D18" s="190" t="s">
        <v>78</v>
      </c>
      <c r="E18" s="191" t="s">
        <v>21</v>
      </c>
      <c r="F18" s="248">
        <v>27.26</v>
      </c>
      <c r="G18" s="192">
        <v>44.19</v>
      </c>
      <c r="H18" s="41">
        <f>G18*F18</f>
        <v>1204.6194</v>
      </c>
      <c r="J18" s="12"/>
      <c r="K18" s="192"/>
      <c r="L18" s="186"/>
    </row>
    <row r="19" spans="1:12" x14ac:dyDescent="0.2">
      <c r="A19" s="23" t="s">
        <v>81</v>
      </c>
      <c r="B19" s="189" t="s">
        <v>72</v>
      </c>
      <c r="C19" s="189" t="s">
        <v>31</v>
      </c>
      <c r="D19" s="198" t="s">
        <v>73</v>
      </c>
      <c r="E19" s="191" t="s">
        <v>15</v>
      </c>
      <c r="F19" s="248">
        <v>120</v>
      </c>
      <c r="G19" s="192">
        <v>1.64</v>
      </c>
      <c r="H19" s="41">
        <f>G19*F19</f>
        <v>196.79999999999998</v>
      </c>
      <c r="J19" s="12"/>
      <c r="K19" s="192"/>
      <c r="L19" s="186"/>
    </row>
    <row r="20" spans="1:12" x14ac:dyDescent="0.2">
      <c r="A20" s="23"/>
      <c r="B20" s="23"/>
      <c r="C20" s="23"/>
      <c r="D20" s="68" t="s">
        <v>8</v>
      </c>
      <c r="E20" s="69">
        <f>A13</f>
        <v>1</v>
      </c>
      <c r="F20" s="249"/>
      <c r="G20" s="103"/>
      <c r="H20" s="104">
        <f>SUM(H14:H19)</f>
        <v>11899.585299999999</v>
      </c>
      <c r="K20" s="183"/>
      <c r="L20" s="186"/>
    </row>
    <row r="21" spans="1:12" x14ac:dyDescent="0.2">
      <c r="A21" s="23"/>
      <c r="B21" s="23"/>
      <c r="C21" s="23"/>
      <c r="D21" s="164"/>
      <c r="E21" s="40"/>
      <c r="F21" s="247"/>
      <c r="G21" s="24"/>
      <c r="H21" s="41"/>
      <c r="K21" s="177"/>
      <c r="L21" s="186"/>
    </row>
    <row r="22" spans="1:12" s="25" customFormat="1" x14ac:dyDescent="0.2">
      <c r="A22" s="26">
        <f>'[1]Plan Tron'!A13</f>
        <v>2</v>
      </c>
      <c r="B22" s="26"/>
      <c r="C22" s="26"/>
      <c r="D22" s="165" t="str">
        <f>'[1]Plan Tron'!D13</f>
        <v>PAVIMENTO ASFÁLTICO</v>
      </c>
      <c r="E22" s="101"/>
      <c r="F22" s="250"/>
      <c r="G22" s="70"/>
      <c r="H22" s="102"/>
      <c r="I22" s="143"/>
      <c r="K22" s="184"/>
      <c r="L22" s="186"/>
    </row>
    <row r="23" spans="1:12" ht="25.5" x14ac:dyDescent="0.2">
      <c r="A23" s="23" t="str">
        <f>'[1]Plan Tron'!A14</f>
        <v>2.1</v>
      </c>
      <c r="B23" s="23" t="str">
        <f>'[1]Plan Tron'!B14</f>
        <v>74237/001</v>
      </c>
      <c r="C23" s="23" t="str">
        <f>'[1]Plan Tron'!C14</f>
        <v>SINAPI</v>
      </c>
      <c r="D23" s="179" t="str">
        <f>'[1]Plan Tron'!D14</f>
        <v>MEIO-FIO COM SARJETA, EXECUTADO C/ EXTRUSORA (SARJETA 30X8CM M 22,37
MEIO-FIO 15X10CM X H=23CM), INCLUI ESC. E ACERTO FAIXA 0,45M</v>
      </c>
      <c r="E23" s="40" t="str">
        <f>'[1]Plan Tron'!F14</f>
        <v>M</v>
      </c>
      <c r="F23" s="247">
        <v>1674.2</v>
      </c>
      <c r="G23" s="24">
        <f>'[1]Plan Tron'!R14</f>
        <v>26.51</v>
      </c>
      <c r="H23" s="41">
        <f>G23*F23</f>
        <v>44383.042000000001</v>
      </c>
      <c r="K23" s="177"/>
      <c r="L23" s="186"/>
    </row>
    <row r="24" spans="1:12" x14ac:dyDescent="0.2">
      <c r="A24" s="23" t="str">
        <f>'[1]Plan Tron'!A15</f>
        <v>2.2.</v>
      </c>
      <c r="B24" s="23"/>
      <c r="C24" s="23"/>
      <c r="D24" s="185" t="str">
        <f>'[1]Plan Tron'!D15</f>
        <v>TRAFEGO MEDIO</v>
      </c>
      <c r="E24" s="40"/>
      <c r="F24" s="247"/>
      <c r="G24" s="24"/>
      <c r="H24" s="41"/>
      <c r="K24" s="177"/>
      <c r="L24" s="186"/>
    </row>
    <row r="25" spans="1:12" ht="33" customHeight="1" x14ac:dyDescent="0.2">
      <c r="A25" s="23" t="str">
        <f>'[1]Plan Tron'!A16</f>
        <v>2.2.1</v>
      </c>
      <c r="B25" s="23">
        <f>'[1]Plan Tron'!B16</f>
        <v>540140</v>
      </c>
      <c r="C25" s="23" t="str">
        <f>'[1]Plan Tron'!C16</f>
        <v>CPOS</v>
      </c>
      <c r="D25" s="179" t="str">
        <f>UPPER('[1]Plan Tron'!D16)</f>
        <v>ABERTURA DE CAIXA ATÉ 25 CM, INCLUI ESCAVAÇÃO, COMPACTAÇÃO, TRANSPORTE E PREPARO DO SUB-LEITO</v>
      </c>
      <c r="E25" s="40" t="str">
        <f>'[1]Plan Tron'!F16</f>
        <v>M²</v>
      </c>
      <c r="F25" s="247">
        <v>5621.6</v>
      </c>
      <c r="G25" s="24">
        <f>'[1]Plan Tron'!R16</f>
        <v>10.050000000000001</v>
      </c>
      <c r="H25" s="41">
        <f t="shared" ref="H25:H43" si="0">G25*F25</f>
        <v>56497.080000000009</v>
      </c>
      <c r="K25" s="177"/>
      <c r="L25" s="186"/>
    </row>
    <row r="26" spans="1:12" x14ac:dyDescent="0.2">
      <c r="A26" s="23" t="str">
        <f>'[1]Plan Tron'!A17</f>
        <v>2.2.2</v>
      </c>
      <c r="B26" s="23">
        <f>'[1]Plan Tron'!B17</f>
        <v>73710</v>
      </c>
      <c r="C26" s="23" t="str">
        <f>'[1]Plan Tron'!C17</f>
        <v>SINAPI</v>
      </c>
      <c r="D26" s="179" t="str">
        <f>'[1]Plan Tron'!D17</f>
        <v xml:space="preserve">BASE PARA PAVIMENTACAO COM BRITA GRADUADA, INCLUSIVE COMPACTACAO </v>
      </c>
      <c r="E26" s="40" t="str">
        <f>'[1]Plan Tron'!F17</f>
        <v>M³</v>
      </c>
      <c r="F26" s="247">
        <f>F25*0.2</f>
        <v>1124.3200000000002</v>
      </c>
      <c r="G26" s="24">
        <f>'[1]Plan Tron'!R17</f>
        <v>92.01</v>
      </c>
      <c r="H26" s="41">
        <f t="shared" si="0"/>
        <v>103448.68320000001</v>
      </c>
      <c r="K26" s="177"/>
      <c r="L26" s="186"/>
    </row>
    <row r="27" spans="1:12" x14ac:dyDescent="0.2">
      <c r="A27" s="23" t="str">
        <f>'[1]Plan Tron'!A18</f>
        <v>2.2.3</v>
      </c>
      <c r="B27" s="23">
        <f>'[1]Plan Tron'!B18</f>
        <v>72942</v>
      </c>
      <c r="C27" s="23" t="str">
        <f>'[1]Plan Tron'!C18</f>
        <v>SINAPI</v>
      </c>
      <c r="D27" s="179" t="str">
        <f>'[1]Plan Tron'!D18</f>
        <v>PINTURA DE LIGACAO COM EMULSAO RR-1C</v>
      </c>
      <c r="E27" s="40" t="str">
        <f>'[1]Plan Tron'!F18</f>
        <v>M²</v>
      </c>
      <c r="F27" s="247">
        <f>F25</f>
        <v>5621.6</v>
      </c>
      <c r="G27" s="24">
        <f>'[1]Plan Tron'!R18</f>
        <v>1.34</v>
      </c>
      <c r="H27" s="41">
        <f t="shared" si="0"/>
        <v>7532.9440000000013</v>
      </c>
      <c r="K27" s="177"/>
      <c r="L27" s="186"/>
    </row>
    <row r="28" spans="1:12" x14ac:dyDescent="0.2">
      <c r="A28" s="23" t="str">
        <f>'[1]Plan Tron'!A19</f>
        <v>2.2.4</v>
      </c>
      <c r="B28" s="23">
        <f>'[1]Plan Tron'!B19</f>
        <v>72945</v>
      </c>
      <c r="C28" s="23" t="str">
        <f>'[1]Plan Tron'!C19</f>
        <v>SINAPI</v>
      </c>
      <c r="D28" s="179" t="str">
        <f>'[1]Plan Tron'!D19</f>
        <v>IMPRIMACAO DE BASE DE PAVIMENTACAO COM EMULSAO CM-30</v>
      </c>
      <c r="E28" s="40" t="str">
        <f>'[1]Plan Tron'!F19</f>
        <v>M²</v>
      </c>
      <c r="F28" s="247">
        <f>F25</f>
        <v>5621.6</v>
      </c>
      <c r="G28" s="24">
        <f>'[1]Plan Tron'!R19</f>
        <v>5.05</v>
      </c>
      <c r="H28" s="41">
        <f t="shared" si="0"/>
        <v>28389.08</v>
      </c>
      <c r="K28" s="177"/>
      <c r="L28" s="186"/>
    </row>
    <row r="29" spans="1:12" ht="25.5" x14ac:dyDescent="0.2">
      <c r="A29" s="23" t="str">
        <f>'[1]Plan Tron'!A20</f>
        <v>2.2.5</v>
      </c>
      <c r="B29" s="23">
        <f>'[1]Plan Tron'!B20</f>
        <v>72965</v>
      </c>
      <c r="C29" s="23" t="str">
        <f>'[1]Plan Tron'!C20</f>
        <v>SINAPI</v>
      </c>
      <c r="D29" s="179" t="str">
        <f>'[1]Plan Tron'!D20</f>
        <v>FABRICAÇÃO E APLICAÇÃO DE CONCRETO BETUMINOSO USINADO A QUENTE(CBUQ),CAP 50/70, EXCLUSIVE TRANSPORTE</v>
      </c>
      <c r="E29" s="40" t="str">
        <f>'[1]Plan Tron'!F20</f>
        <v>T</v>
      </c>
      <c r="F29" s="247">
        <f>F25*2.48*0.04</f>
        <v>557.66272000000004</v>
      </c>
      <c r="G29" s="24">
        <f>'[1]Plan Tron'!R20</f>
        <v>210.9</v>
      </c>
      <c r="H29" s="41">
        <f t="shared" si="0"/>
        <v>117611.06764800001</v>
      </c>
      <c r="K29" s="177"/>
      <c r="L29" s="186"/>
    </row>
    <row r="30" spans="1:12" ht="25.5" x14ac:dyDescent="0.2">
      <c r="A30" s="23" t="str">
        <f>'[1]Plan Tron'!A21</f>
        <v>2.2.6</v>
      </c>
      <c r="B30" s="23" t="str">
        <f>'[1]Plan Tron'!B21</f>
        <v>05.78.01</v>
      </c>
      <c r="C30" s="23" t="str">
        <f>'[1]Plan Tron'!C21</f>
        <v>SIURB</v>
      </c>
      <c r="D30" s="179" t="str">
        <f>'[1]Plan Tron'!D21</f>
        <v>CARGA, DESCARGA E TRANSPORTE DE CONCRETO ASFÁLTICO ATÉ A DISTÂNCIA MÉDIA DE IDA E VOLTA DE 1KM</v>
      </c>
      <c r="E30" s="40" t="str">
        <f>'[1]Plan Tron'!F21</f>
        <v>M³</v>
      </c>
      <c r="F30" s="247">
        <f>F25*0.04</f>
        <v>224.86400000000003</v>
      </c>
      <c r="G30" s="24">
        <f>'[1]Plan Tron'!R21</f>
        <v>8.4</v>
      </c>
      <c r="H30" s="41">
        <f t="shared" si="0"/>
        <v>1888.8576000000003</v>
      </c>
      <c r="K30" s="177"/>
      <c r="L30" s="186"/>
    </row>
    <row r="31" spans="1:12" x14ac:dyDescent="0.2">
      <c r="A31" s="23" t="s">
        <v>84</v>
      </c>
      <c r="B31" s="23" t="s">
        <v>83</v>
      </c>
      <c r="C31" s="23" t="s">
        <v>14</v>
      </c>
      <c r="D31" s="190" t="s">
        <v>82</v>
      </c>
      <c r="E31" s="40" t="s">
        <v>22</v>
      </c>
      <c r="F31" s="247">
        <f>F30*36</f>
        <v>8095.1040000000012</v>
      </c>
      <c r="G31" s="24">
        <v>1.51</v>
      </c>
      <c r="H31" s="41">
        <f t="shared" ref="H31" si="1">G31*F31</f>
        <v>12223.607040000003</v>
      </c>
      <c r="K31" s="247"/>
      <c r="L31" s="186"/>
    </row>
    <row r="32" spans="1:12" x14ac:dyDescent="0.2">
      <c r="A32" s="23" t="str">
        <f>'[1]Plan Tron'!A22</f>
        <v>2.3</v>
      </c>
      <c r="B32" s="23"/>
      <c r="C32" s="23"/>
      <c r="D32" s="185" t="str">
        <f>'[1]Plan Tron'!D22</f>
        <v>TRAFEGO PESADO</v>
      </c>
      <c r="E32" s="40"/>
      <c r="F32" s="247"/>
      <c r="G32" s="24"/>
      <c r="H32" s="41"/>
      <c r="K32" s="177"/>
      <c r="L32" s="186"/>
    </row>
    <row r="33" spans="1:12" s="27" customFormat="1" ht="25.5" x14ac:dyDescent="0.2">
      <c r="A33" s="23" t="str">
        <f>'[1]Plan Tron'!A23</f>
        <v>2.3.1</v>
      </c>
      <c r="B33" s="23" t="str">
        <f>'[1]Plan Tron'!B23</f>
        <v>540103</v>
      </c>
      <c r="C33" s="23" t="str">
        <f>'[1]Plan Tron'!C23</f>
        <v>CPOS</v>
      </c>
      <c r="D33" s="178" t="str">
        <f>'[1]Plan Tron'!D23</f>
        <v>ABERTURA E PREPARO DE CAIXA ATÉ 40 CM, COMPACTAÇÃO DO SUBLEITO MÍNIMO DE 95% DO PN E TRANSPORTE ATÉ O RAIO DE 1,0 KM</v>
      </c>
      <c r="E33" s="40" t="str">
        <f>'[1]Plan Tron'!F23</f>
        <v>M²</v>
      </c>
      <c r="F33" s="247">
        <v>1967.26</v>
      </c>
      <c r="G33" s="24">
        <f>'[1]Plan Tron'!R23</f>
        <v>11.87</v>
      </c>
      <c r="H33" s="41">
        <f t="shared" si="0"/>
        <v>23351.376199999999</v>
      </c>
      <c r="I33" s="141"/>
      <c r="J33" s="8"/>
      <c r="K33" s="177"/>
      <c r="L33" s="186"/>
    </row>
    <row r="34" spans="1:12" x14ac:dyDescent="0.2">
      <c r="A34" s="23" t="str">
        <f>'[1]Plan Tron'!A24</f>
        <v>2.3.2</v>
      </c>
      <c r="B34" s="23">
        <f>'[1]Plan Tron'!B24</f>
        <v>73710</v>
      </c>
      <c r="C34" s="23" t="str">
        <f>'[1]Plan Tron'!C24</f>
        <v>SINAPI</v>
      </c>
      <c r="D34" s="179" t="str">
        <f>'[1]Plan Tron'!D24</f>
        <v xml:space="preserve">BASE PARA PAVIMENTACAO COM BRITA GRADUADA, INCLUSIVE COMPACTACAO </v>
      </c>
      <c r="E34" s="40" t="str">
        <f>'[1]Plan Tron'!F24</f>
        <v>M³</v>
      </c>
      <c r="F34" s="247">
        <f>F33*0.3</f>
        <v>590.178</v>
      </c>
      <c r="G34" s="24">
        <f>'[1]Plan Tron'!R24</f>
        <v>92.01</v>
      </c>
      <c r="H34" s="41">
        <f t="shared" si="0"/>
        <v>54302.277780000004</v>
      </c>
      <c r="K34" s="177"/>
      <c r="L34" s="186"/>
    </row>
    <row r="35" spans="1:12" x14ac:dyDescent="0.2">
      <c r="A35" s="23" t="str">
        <f>'[1]Plan Tron'!A25</f>
        <v>2.3.3</v>
      </c>
      <c r="B35" s="23">
        <f>'[1]Plan Tron'!B25</f>
        <v>72942</v>
      </c>
      <c r="C35" s="23" t="str">
        <f>'[1]Plan Tron'!C25</f>
        <v>SINAPI</v>
      </c>
      <c r="D35" s="179" t="str">
        <f>'[1]Plan Tron'!D25</f>
        <v>PINTURA DE LIGACAO COM EMULSAO RR-1C</v>
      </c>
      <c r="E35" s="40" t="str">
        <f>'[1]Plan Tron'!F25</f>
        <v>M²</v>
      </c>
      <c r="F35" s="247">
        <f>F33</f>
        <v>1967.26</v>
      </c>
      <c r="G35" s="24">
        <f>'[1]Plan Tron'!R25</f>
        <v>1.34</v>
      </c>
      <c r="H35" s="41">
        <f t="shared" si="0"/>
        <v>2636.1284000000001</v>
      </c>
      <c r="K35" s="177"/>
      <c r="L35" s="186"/>
    </row>
    <row r="36" spans="1:12" x14ac:dyDescent="0.2">
      <c r="A36" s="23" t="str">
        <f>'[1]Plan Tron'!A26</f>
        <v>2.3.4</v>
      </c>
      <c r="B36" s="23">
        <f>'[1]Plan Tron'!B26</f>
        <v>72945</v>
      </c>
      <c r="C36" s="23" t="str">
        <f>'[1]Plan Tron'!C26</f>
        <v>SINAPI</v>
      </c>
      <c r="D36" s="179" t="str">
        <f>'[1]Plan Tron'!D26</f>
        <v>IMPRIMACAO DE BASE DE PAVIMENTACAO COM EMULSAO CM-30</v>
      </c>
      <c r="E36" s="40" t="str">
        <f>'[1]Plan Tron'!F26</f>
        <v>M²</v>
      </c>
      <c r="F36" s="247">
        <f>F33</f>
        <v>1967.26</v>
      </c>
      <c r="G36" s="24">
        <f>'[1]Plan Tron'!R26</f>
        <v>5.05</v>
      </c>
      <c r="H36" s="41">
        <f t="shared" si="0"/>
        <v>9934.6630000000005</v>
      </c>
      <c r="K36" s="177"/>
      <c r="L36" s="186"/>
    </row>
    <row r="37" spans="1:12" ht="25.5" x14ac:dyDescent="0.2">
      <c r="A37" s="23" t="str">
        <f>'[1]Plan Tron'!A27</f>
        <v>2.3.5</v>
      </c>
      <c r="B37" s="23">
        <f>'[1]Plan Tron'!B27</f>
        <v>72965</v>
      </c>
      <c r="C37" s="23" t="str">
        <f>'[1]Plan Tron'!C27</f>
        <v>SINAPI</v>
      </c>
      <c r="D37" s="179" t="str">
        <f>'[1]Plan Tron'!D27</f>
        <v>FABRICAÇÃO E APLICAÇÃO DE CONCRETO BETUMINOSO USINADO A QUENTE(CBUQ),CAP 50/70, EXCLUSIVE TRANSPORTE</v>
      </c>
      <c r="E37" s="40" t="str">
        <f>'[1]Plan Tron'!F27</f>
        <v>T</v>
      </c>
      <c r="F37" s="247">
        <f>(F33*0.048)*2.4</f>
        <v>226.62835200000001</v>
      </c>
      <c r="G37" s="24">
        <f>'[1]Plan Tron'!R27</f>
        <v>210.9</v>
      </c>
      <c r="H37" s="41">
        <f t="shared" si="0"/>
        <v>47795.919436800003</v>
      </c>
      <c r="J37" s="186"/>
      <c r="K37" s="177"/>
      <c r="L37" s="186"/>
    </row>
    <row r="38" spans="1:12" ht="25.5" x14ac:dyDescent="0.2">
      <c r="A38" s="23" t="str">
        <f>'[1]Plan Tron'!A28</f>
        <v>2.3.6</v>
      </c>
      <c r="B38" s="23" t="str">
        <f>'[1]Plan Tron'!B28</f>
        <v>05.78.01</v>
      </c>
      <c r="C38" s="23" t="str">
        <f>'[1]Plan Tron'!C28</f>
        <v>SIURB</v>
      </c>
      <c r="D38" s="179" t="str">
        <f>'[1]Plan Tron'!D28</f>
        <v>CARGA, DESCARGA E TRANSPORTE DE CONCRETO ASFÁLTICO ATÉ A DISTÂNCIA MÉDIA DE IDA E VOLTA DE 1KM</v>
      </c>
      <c r="E38" s="40" t="str">
        <f>'[1]Plan Tron'!F28</f>
        <v>M³</v>
      </c>
      <c r="F38" s="247">
        <f>F33*0.04</f>
        <v>78.690399999999997</v>
      </c>
      <c r="G38" s="24">
        <f>'[1]Plan Tron'!R28</f>
        <v>8.4</v>
      </c>
      <c r="H38" s="41">
        <f t="shared" si="0"/>
        <v>660.99936000000002</v>
      </c>
      <c r="K38" s="177"/>
      <c r="L38" s="186"/>
    </row>
    <row r="39" spans="1:12" x14ac:dyDescent="0.2">
      <c r="A39" s="23" t="s">
        <v>84</v>
      </c>
      <c r="B39" s="23" t="s">
        <v>83</v>
      </c>
      <c r="C39" s="23" t="s">
        <v>14</v>
      </c>
      <c r="D39" s="190" t="s">
        <v>82</v>
      </c>
      <c r="E39" s="40" t="s">
        <v>22</v>
      </c>
      <c r="F39" s="247">
        <f>F38*36</f>
        <v>2832.8543999999997</v>
      </c>
      <c r="G39" s="24">
        <v>1.51</v>
      </c>
      <c r="H39" s="41">
        <f t="shared" si="0"/>
        <v>4277.6101439999993</v>
      </c>
      <c r="K39" s="247"/>
      <c r="L39" s="186"/>
    </row>
    <row r="40" spans="1:12" s="171" customFormat="1" x14ac:dyDescent="0.2">
      <c r="A40" s="166" t="str">
        <f>'[1]Plan Tron'!A29</f>
        <v>2.4</v>
      </c>
      <c r="B40" s="166"/>
      <c r="C40" s="166"/>
      <c r="D40" s="167" t="str">
        <f>'[1]Plan Tron'!D29</f>
        <v>SINALIZAÇÃO HORIZONTAL VERTICAL</v>
      </c>
      <c r="E40" s="168"/>
      <c r="F40" s="251"/>
      <c r="G40" s="169"/>
      <c r="H40" s="41"/>
      <c r="I40" s="170"/>
      <c r="K40" s="182"/>
      <c r="L40" s="186"/>
    </row>
    <row r="41" spans="1:12" x14ac:dyDescent="0.2">
      <c r="A41" s="23" t="str">
        <f>'[1]Plan Tron'!A30</f>
        <v>2.4.1</v>
      </c>
      <c r="B41" s="23">
        <f>'[1]Plan Tron'!B30</f>
        <v>970402</v>
      </c>
      <c r="C41" s="23" t="str">
        <f>'[1]Plan Tron'!C30</f>
        <v>CPOS</v>
      </c>
      <c r="D41" s="164" t="str">
        <f>'[1]Plan Tron'!D30</f>
        <v>SINALIZAÇÃO HORIZONTAL COM TERMOPLÁSTICO TIPO HOT-SPRAY</v>
      </c>
      <c r="E41" s="40" t="str">
        <f>'[1]Plan Tron'!F30</f>
        <v>M²</v>
      </c>
      <c r="F41" s="247">
        <v>75.260000000000005</v>
      </c>
      <c r="G41" s="24">
        <f>'[1]Plan Tron'!R30</f>
        <v>42.31</v>
      </c>
      <c r="H41" s="41">
        <f t="shared" si="0"/>
        <v>3184.2506000000003</v>
      </c>
      <c r="K41" s="177"/>
      <c r="L41" s="186"/>
    </row>
    <row r="42" spans="1:12" ht="25.5" x14ac:dyDescent="0.2">
      <c r="A42" s="23" t="str">
        <f>'[1]Plan Tron'!A31</f>
        <v>2.4.2</v>
      </c>
      <c r="B42" s="23">
        <f>'[1]Plan Tron'!B31</f>
        <v>970510</v>
      </c>
      <c r="C42" s="23" t="str">
        <f>'[1]Plan Tron'!C31</f>
        <v>CPOS</v>
      </c>
      <c r="D42" s="179" t="str">
        <f>'[1]Plan Tron'!D31</f>
        <v>SINALIZAÇÃO VERTICAL EM PLACA DE AÇO GALVANIZADA COM PINTURA EM ESMALTE SINTÉTICO</v>
      </c>
      <c r="E42" s="40" t="str">
        <f>'[1]Plan Tron'!F31</f>
        <v>M²</v>
      </c>
      <c r="F42" s="247">
        <f>(7*0.6)+(10*0.17)+(3*0.5)</f>
        <v>7.4</v>
      </c>
      <c r="G42" s="24">
        <f>'[1]Plan Tron'!R31</f>
        <v>584.39</v>
      </c>
      <c r="H42" s="41">
        <f t="shared" si="0"/>
        <v>4324.4859999999999</v>
      </c>
      <c r="K42" s="177"/>
      <c r="L42" s="186"/>
    </row>
    <row r="43" spans="1:12" x14ac:dyDescent="0.2">
      <c r="A43" s="23" t="str">
        <f>'[1]Plan Tron'!A32</f>
        <v>2.4.3</v>
      </c>
      <c r="B43" s="23" t="str">
        <f>'[1]Plan Tron'!B32</f>
        <v>37.05.06.99</v>
      </c>
      <c r="C43" s="23" t="str">
        <f>'[1]Plan Tron'!C32</f>
        <v>DER</v>
      </c>
      <c r="D43" s="164" t="str">
        <f>'[1]Plan Tron'!D32</f>
        <v>SUPORTE DE TUBO GALVANIZADO D=2 1/2"</v>
      </c>
      <c r="E43" s="40" t="str">
        <f>'[1]Plan Tron'!F32</f>
        <v>M</v>
      </c>
      <c r="F43" s="247">
        <f>20*2.5</f>
        <v>50</v>
      </c>
      <c r="G43" s="24">
        <f>'[1]Plan Tron'!R32</f>
        <v>89.58</v>
      </c>
      <c r="H43" s="41">
        <f t="shared" si="0"/>
        <v>4479</v>
      </c>
      <c r="K43" s="177"/>
      <c r="L43" s="186"/>
    </row>
    <row r="44" spans="1:12" s="27" customFormat="1" x14ac:dyDescent="0.2">
      <c r="A44" s="23"/>
      <c r="B44" s="23"/>
      <c r="C44" s="23"/>
      <c r="D44" s="68" t="s">
        <v>8</v>
      </c>
      <c r="E44" s="69">
        <f>A22</f>
        <v>2</v>
      </c>
      <c r="F44" s="249"/>
      <c r="G44" s="103"/>
      <c r="H44" s="104">
        <f>SUM(H23:H43)</f>
        <v>526921.07240880001</v>
      </c>
      <c r="I44" s="144"/>
      <c r="J44" s="8"/>
      <c r="K44" s="183"/>
      <c r="L44" s="186"/>
    </row>
    <row r="45" spans="1:12" x14ac:dyDescent="0.2">
      <c r="A45" s="23"/>
      <c r="B45" s="23"/>
      <c r="C45" s="23"/>
      <c r="D45" s="164"/>
      <c r="E45" s="40"/>
      <c r="F45" s="247"/>
      <c r="G45" s="24"/>
      <c r="H45" s="41"/>
      <c r="K45" s="177"/>
      <c r="L45" s="186"/>
    </row>
    <row r="46" spans="1:12" s="27" customFormat="1" x14ac:dyDescent="0.2">
      <c r="A46" s="26" t="str">
        <f>'[1]Plan Tron'!A35</f>
        <v>3</v>
      </c>
      <c r="B46" s="26"/>
      <c r="C46" s="26"/>
      <c r="D46" s="165" t="str">
        <f>'[1]Plan Tron'!D35</f>
        <v>SERVIÇOS COMPLEMENTARES</v>
      </c>
      <c r="E46" s="101"/>
      <c r="F46" s="250"/>
      <c r="G46" s="70"/>
      <c r="H46" s="102"/>
      <c r="I46" s="180"/>
      <c r="K46" s="184"/>
      <c r="L46" s="186"/>
    </row>
    <row r="47" spans="1:12" s="27" customFormat="1" x14ac:dyDescent="0.2">
      <c r="A47" s="23" t="str">
        <f>'[1]Plan Tron'!A36</f>
        <v>3.1</v>
      </c>
      <c r="B47" s="23" t="str">
        <f>'[1]Plan Tron'!B36</f>
        <v>74236/001</v>
      </c>
      <c r="C47" s="23" t="str">
        <f>'[1]Plan Tron'!C36</f>
        <v>SINAPI</v>
      </c>
      <c r="D47" s="164" t="str">
        <f>'[1]Plan Tron'!D36</f>
        <v>PLANTIO DE GRAMA BATATAIS EM PLACAS</v>
      </c>
      <c r="E47" s="40" t="str">
        <f>'[1]Plan Tron'!F36</f>
        <v>M²</v>
      </c>
      <c r="F47" s="247">
        <v>625</v>
      </c>
      <c r="G47" s="24">
        <f>'[1]Plan Tron'!R36</f>
        <v>7.22</v>
      </c>
      <c r="H47" s="41">
        <f t="shared" ref="H47:H51" si="2">G47*F47</f>
        <v>4512.5</v>
      </c>
      <c r="I47" s="144"/>
      <c r="J47" s="8"/>
      <c r="K47" s="177"/>
      <c r="L47" s="186"/>
    </row>
    <row r="48" spans="1:12" s="27" customFormat="1" x14ac:dyDescent="0.2">
      <c r="A48" s="23" t="str">
        <f>'[1]Plan Tron'!A37</f>
        <v>3.2</v>
      </c>
      <c r="B48" s="23">
        <f>'[1]Plan Tron'!B37</f>
        <v>490607</v>
      </c>
      <c r="C48" s="23" t="str">
        <f>'[1]Plan Tron'!C37</f>
        <v>CPOS</v>
      </c>
      <c r="D48" s="164" t="str">
        <f>UPPER('[1]Plan Tron'!D37)</f>
        <v>GRELHA ARTICULADA EM FERRO FUNDIDO PARA BOCA DE LEÃO</v>
      </c>
      <c r="E48" s="40" t="str">
        <f>'[1]Plan Tron'!F37</f>
        <v>UNID.</v>
      </c>
      <c r="F48" s="247">
        <v>8</v>
      </c>
      <c r="G48" s="24">
        <f>'[1]Plan Tron'!R37</f>
        <v>267</v>
      </c>
      <c r="H48" s="41">
        <f t="shared" ref="H48:H50" si="3">G48*F48</f>
        <v>2136</v>
      </c>
      <c r="I48" s="144"/>
      <c r="J48" s="8"/>
      <c r="K48" s="177"/>
      <c r="L48" s="186"/>
    </row>
    <row r="49" spans="1:17" s="27" customFormat="1" x14ac:dyDescent="0.2">
      <c r="A49" s="23" t="str">
        <f>'[1]Plan Tron'!A38</f>
        <v>3.3</v>
      </c>
      <c r="B49" s="23">
        <f>'[1]Plan Tron'!B38</f>
        <v>550204</v>
      </c>
      <c r="C49" s="23" t="str">
        <f>'[1]Plan Tron'!C38</f>
        <v>CPOS</v>
      </c>
      <c r="D49" s="164" t="str">
        <f>UPPER('[1]Plan Tron'!D38)</f>
        <v>LIMPEZA E DESOBSTRUÇÃO DE BOCA DE LOBO</v>
      </c>
      <c r="E49" s="40" t="str">
        <f>'[1]Plan Tron'!F38</f>
        <v>UNID.</v>
      </c>
      <c r="F49" s="247">
        <v>8</v>
      </c>
      <c r="G49" s="24">
        <f>'[1]Plan Tron'!R38</f>
        <v>10.7</v>
      </c>
      <c r="H49" s="41">
        <f t="shared" si="3"/>
        <v>85.6</v>
      </c>
      <c r="I49" s="144"/>
      <c r="J49" s="8"/>
      <c r="K49" s="177"/>
      <c r="L49" s="186"/>
    </row>
    <row r="50" spans="1:17" s="27" customFormat="1" x14ac:dyDescent="0.2">
      <c r="A50" s="23" t="str">
        <f>'[1]Plan Tron'!A39</f>
        <v>3.4</v>
      </c>
      <c r="B50" s="23">
        <f>'[1]Plan Tron'!B39</f>
        <v>550205</v>
      </c>
      <c r="C50" s="23" t="str">
        <f>'[1]Plan Tron'!C39</f>
        <v>CPOS</v>
      </c>
      <c r="D50" s="164" t="str">
        <f>UPPER('[1]Plan Tron'!D39)</f>
        <v>LIMPEZA E DESOBSTRUÇÃO DE CANALETAS OU TUBULAÇÕES DE ÁGUAS PLUVIAIS</v>
      </c>
      <c r="E50" s="40" t="str">
        <f>'[1]Plan Tron'!F39</f>
        <v>M</v>
      </c>
      <c r="F50" s="247">
        <v>76</v>
      </c>
      <c r="G50" s="24">
        <f>'[1]Plan Tron'!R39</f>
        <v>5.34</v>
      </c>
      <c r="H50" s="41">
        <f t="shared" si="3"/>
        <v>405.84</v>
      </c>
      <c r="I50" s="144"/>
      <c r="J50" s="8"/>
      <c r="K50" s="177"/>
      <c r="L50" s="186"/>
    </row>
    <row r="51" spans="1:17" s="27" customFormat="1" x14ac:dyDescent="0.2">
      <c r="A51" s="23" t="s">
        <v>70</v>
      </c>
      <c r="B51" s="193" t="s">
        <v>67</v>
      </c>
      <c r="C51" s="193" t="s">
        <v>14</v>
      </c>
      <c r="D51" s="194" t="s">
        <v>68</v>
      </c>
      <c r="E51" s="195" t="s">
        <v>69</v>
      </c>
      <c r="F51" s="252">
        <v>7.65</v>
      </c>
      <c r="G51" s="196">
        <v>355.11</v>
      </c>
      <c r="H51" s="41">
        <f t="shared" si="2"/>
        <v>2716.5915000000005</v>
      </c>
      <c r="I51" s="144"/>
      <c r="J51" s="8"/>
      <c r="K51" s="196"/>
      <c r="L51" s="186"/>
    </row>
    <row r="52" spans="1:17" s="27" customFormat="1" x14ac:dyDescent="0.2">
      <c r="A52" s="23"/>
      <c r="B52" s="23"/>
      <c r="C52" s="23"/>
      <c r="D52" s="68" t="s">
        <v>8</v>
      </c>
      <c r="E52" s="69" t="str">
        <f>A46</f>
        <v>3</v>
      </c>
      <c r="F52" s="69"/>
      <c r="G52" s="103"/>
      <c r="H52" s="102">
        <f>SUM(H47:H51)</f>
        <v>9856.531500000001</v>
      </c>
      <c r="I52" s="144"/>
      <c r="J52" s="8"/>
      <c r="K52" s="8"/>
      <c r="L52" s="8"/>
    </row>
    <row r="53" spans="1:17" s="27" customFormat="1" x14ac:dyDescent="0.2">
      <c r="A53" s="23"/>
      <c r="B53" s="23"/>
      <c r="C53" s="23"/>
      <c r="D53" s="68"/>
      <c r="E53" s="69"/>
      <c r="F53" s="69"/>
      <c r="G53" s="103"/>
      <c r="H53" s="104"/>
      <c r="I53" s="144"/>
      <c r="J53" s="8"/>
      <c r="K53" s="8"/>
      <c r="L53" s="8"/>
    </row>
    <row r="54" spans="1:17" s="25" customFormat="1" x14ac:dyDescent="0.2">
      <c r="A54" s="29"/>
      <c r="B54" s="30"/>
      <c r="C54" s="29"/>
      <c r="D54" s="31" t="s">
        <v>9</v>
      </c>
      <c r="E54" s="32"/>
      <c r="F54" s="32"/>
      <c r="G54" s="33"/>
      <c r="H54" s="34">
        <f>SUM(H14:H52)/2</f>
        <v>548677.18920880021</v>
      </c>
      <c r="I54" s="145"/>
      <c r="J54" s="28"/>
      <c r="L54" s="246"/>
    </row>
    <row r="55" spans="1:17" x14ac:dyDescent="0.2">
      <c r="A55" s="30"/>
      <c r="B55" s="30"/>
      <c r="C55" s="30"/>
      <c r="D55" s="31" t="s">
        <v>34</v>
      </c>
      <c r="E55" s="43">
        <f>H77</f>
        <v>0.24432415221040826</v>
      </c>
      <c r="F55" s="43"/>
      <c r="G55" s="33"/>
      <c r="H55" s="34">
        <f>H54*(1+E55)</f>
        <v>682732.27829943004</v>
      </c>
      <c r="I55" s="146"/>
    </row>
    <row r="56" spans="1:17" s="44" customFormat="1" x14ac:dyDescent="0.2">
      <c r="A56" s="75"/>
      <c r="B56" s="75"/>
      <c r="C56" s="75"/>
      <c r="D56" s="76"/>
      <c r="E56" s="77"/>
      <c r="F56" s="77"/>
      <c r="G56" s="78"/>
      <c r="H56" s="79"/>
      <c r="I56" s="147"/>
    </row>
    <row r="57" spans="1:17" s="49" customFormat="1" ht="25.5" x14ac:dyDescent="0.2">
      <c r="A57" s="45"/>
      <c r="B57" s="46"/>
      <c r="C57" s="47" t="s">
        <v>10</v>
      </c>
      <c r="D57" s="48" t="s">
        <v>11</v>
      </c>
      <c r="E57" s="48" t="s">
        <v>32</v>
      </c>
      <c r="F57" s="174"/>
      <c r="G57" s="211"/>
      <c r="H57" s="211"/>
      <c r="I57" s="148"/>
      <c r="J57" s="8"/>
      <c r="K57" s="8"/>
      <c r="L57" s="8"/>
      <c r="M57" s="8"/>
      <c r="N57" s="8"/>
      <c r="O57" s="8"/>
      <c r="P57" s="8"/>
      <c r="Q57" s="8"/>
    </row>
    <row r="58" spans="1:17" s="49" customFormat="1" x14ac:dyDescent="0.2">
      <c r="A58" s="45"/>
      <c r="B58" s="46"/>
      <c r="C58" s="50" t="s">
        <v>31</v>
      </c>
      <c r="D58" s="51" t="s">
        <v>33</v>
      </c>
      <c r="E58" s="62">
        <v>42064</v>
      </c>
      <c r="F58" s="172"/>
      <c r="G58" s="210"/>
      <c r="H58" s="210"/>
      <c r="I58" s="142"/>
      <c r="J58" s="8"/>
      <c r="K58" s="8"/>
      <c r="L58" s="8"/>
      <c r="M58" s="8"/>
      <c r="N58" s="8"/>
      <c r="O58" s="8"/>
      <c r="P58" s="8"/>
      <c r="Q58" s="8"/>
    </row>
    <row r="59" spans="1:17" s="49" customFormat="1" x14ac:dyDescent="0.2">
      <c r="A59" s="45"/>
      <c r="B59" s="46"/>
      <c r="C59" s="53" t="s">
        <v>12</v>
      </c>
      <c r="D59" s="54" t="s">
        <v>13</v>
      </c>
      <c r="E59" s="62">
        <v>41988</v>
      </c>
      <c r="F59" s="172"/>
      <c r="G59" s="210"/>
      <c r="H59" s="210"/>
      <c r="I59" s="142"/>
      <c r="J59" s="8"/>
      <c r="K59" s="8"/>
      <c r="L59" s="8"/>
      <c r="M59" s="8"/>
      <c r="N59" s="8"/>
      <c r="O59" s="8"/>
      <c r="P59" s="8"/>
      <c r="Q59" s="8"/>
    </row>
    <row r="60" spans="1:17" s="49" customFormat="1" x14ac:dyDescent="0.2">
      <c r="A60" s="45"/>
      <c r="B60" s="46"/>
      <c r="C60" s="53" t="s">
        <v>14</v>
      </c>
      <c r="D60" s="54" t="s">
        <v>35</v>
      </c>
      <c r="E60" s="62">
        <v>41883</v>
      </c>
      <c r="F60" s="172"/>
      <c r="G60" s="175"/>
      <c r="H60" s="176"/>
      <c r="I60" s="142"/>
      <c r="J60" s="8"/>
      <c r="K60" s="8"/>
      <c r="L60" s="8"/>
      <c r="M60" s="8"/>
      <c r="N60" s="8"/>
      <c r="O60" s="8"/>
      <c r="P60" s="8"/>
      <c r="Q60" s="8"/>
    </row>
    <row r="61" spans="1:17" s="49" customFormat="1" x14ac:dyDescent="0.2">
      <c r="A61" s="45"/>
      <c r="B61" s="46"/>
      <c r="C61" s="53" t="s">
        <v>58</v>
      </c>
      <c r="D61" s="54" t="s">
        <v>59</v>
      </c>
      <c r="E61" s="62">
        <v>41883</v>
      </c>
      <c r="F61" s="172"/>
      <c r="G61" s="175"/>
      <c r="H61" s="176"/>
      <c r="I61" s="142"/>
      <c r="J61" s="8"/>
      <c r="K61" s="8"/>
      <c r="L61" s="8"/>
      <c r="M61" s="8"/>
      <c r="N61" s="8"/>
      <c r="O61" s="8"/>
      <c r="P61" s="8"/>
      <c r="Q61" s="8"/>
    </row>
    <row r="62" spans="1:17" s="49" customFormat="1" x14ac:dyDescent="0.2">
      <c r="A62" s="55"/>
      <c r="B62" s="56"/>
      <c r="C62" s="53" t="s">
        <v>15</v>
      </c>
      <c r="D62" s="54" t="s">
        <v>16</v>
      </c>
      <c r="E62" s="62">
        <v>42125</v>
      </c>
      <c r="F62" s="172"/>
      <c r="G62" s="199"/>
      <c r="H62" s="199"/>
      <c r="I62" s="142"/>
      <c r="J62" s="8"/>
      <c r="K62" s="8"/>
      <c r="L62" s="8"/>
      <c r="M62" s="8"/>
      <c r="N62" s="8"/>
      <c r="O62" s="8"/>
      <c r="P62" s="8"/>
      <c r="Q62" s="8"/>
    </row>
    <row r="63" spans="1:17" s="49" customFormat="1" x14ac:dyDescent="0.2">
      <c r="A63" s="55"/>
      <c r="B63" s="56"/>
      <c r="C63" s="53" t="s">
        <v>17</v>
      </c>
      <c r="D63" s="54" t="s">
        <v>18</v>
      </c>
      <c r="E63" s="62">
        <f>E62</f>
        <v>42125</v>
      </c>
      <c r="F63" s="172"/>
      <c r="G63" s="200"/>
      <c r="H63" s="200"/>
      <c r="I63" s="142"/>
      <c r="J63" s="8"/>
      <c r="K63" s="8"/>
      <c r="L63" s="8"/>
      <c r="M63" s="8"/>
      <c r="N63" s="8"/>
      <c r="O63" s="8"/>
      <c r="P63" s="8"/>
      <c r="Q63" s="8"/>
    </row>
    <row r="64" spans="1:17" s="61" customFormat="1" x14ac:dyDescent="0.2">
      <c r="A64" s="57"/>
      <c r="B64" s="58"/>
      <c r="C64" s="59"/>
      <c r="D64" s="60"/>
      <c r="E64" s="74"/>
      <c r="F64" s="173"/>
      <c r="G64" s="200"/>
      <c r="H64" s="200"/>
      <c r="I64" s="149"/>
    </row>
    <row r="65" spans="1:13" s="49" customFormat="1" x14ac:dyDescent="0.2">
      <c r="A65" s="84"/>
      <c r="B65" s="85"/>
      <c r="C65" s="86"/>
      <c r="D65" s="87"/>
      <c r="E65" s="203" t="s">
        <v>38</v>
      </c>
      <c r="F65" s="203"/>
      <c r="G65" s="203"/>
      <c r="H65" s="87"/>
      <c r="I65" s="142"/>
      <c r="J65" s="8"/>
      <c r="K65" s="8"/>
      <c r="L65" s="8"/>
      <c r="M65" s="8"/>
    </row>
    <row r="66" spans="1:13" s="49" customFormat="1" ht="25.5" x14ac:dyDescent="0.2">
      <c r="A66" s="84"/>
      <c r="B66" s="85"/>
      <c r="C66" s="86"/>
      <c r="D66" s="88" t="s">
        <v>39</v>
      </c>
      <c r="E66" s="88"/>
      <c r="F66" s="88"/>
      <c r="G66" s="88"/>
      <c r="H66" s="99" t="s">
        <v>40</v>
      </c>
      <c r="I66" s="142"/>
      <c r="J66" s="8"/>
      <c r="K66" s="8"/>
      <c r="L66" s="8"/>
      <c r="M66" s="8"/>
    </row>
    <row r="67" spans="1:13" s="49" customFormat="1" ht="15" x14ac:dyDescent="0.2">
      <c r="A67" s="84"/>
      <c r="B67" s="85"/>
      <c r="C67" s="86"/>
      <c r="D67" s="89" t="s">
        <v>44</v>
      </c>
      <c r="E67" s="90"/>
      <c r="F67" s="90"/>
      <c r="G67" s="90"/>
      <c r="H67" s="100">
        <v>3.5000000000000003E-2</v>
      </c>
      <c r="I67" s="142"/>
      <c r="J67" s="8"/>
      <c r="K67" s="8"/>
      <c r="L67" s="8"/>
      <c r="M67" s="8"/>
    </row>
    <row r="68" spans="1:13" s="49" customFormat="1" ht="15" x14ac:dyDescent="0.2">
      <c r="A68" s="84"/>
      <c r="B68" s="85"/>
      <c r="C68" s="86"/>
      <c r="D68" s="89" t="s">
        <v>45</v>
      </c>
      <c r="E68" s="90"/>
      <c r="F68" s="90"/>
      <c r="G68" s="90"/>
      <c r="H68" s="100">
        <v>3.0000000000000001E-3</v>
      </c>
      <c r="I68" s="142"/>
      <c r="J68" s="8"/>
      <c r="K68" s="8"/>
      <c r="L68" s="8"/>
      <c r="M68" s="8"/>
    </row>
    <row r="69" spans="1:13" s="49" customFormat="1" ht="15" x14ac:dyDescent="0.2">
      <c r="A69" s="84"/>
      <c r="B69" s="85"/>
      <c r="C69" s="86"/>
      <c r="D69" s="89" t="s">
        <v>46</v>
      </c>
      <c r="E69" s="90"/>
      <c r="F69" s="90"/>
      <c r="G69" s="90"/>
      <c r="H69" s="100">
        <v>1.0999999999999999E-2</v>
      </c>
      <c r="I69" s="142"/>
      <c r="J69" s="8"/>
      <c r="K69" s="8"/>
      <c r="L69" s="8"/>
      <c r="M69" s="8"/>
    </row>
    <row r="70" spans="1:13" s="49" customFormat="1" ht="15" x14ac:dyDescent="0.2">
      <c r="A70" s="84"/>
      <c r="B70" s="85"/>
      <c r="C70" s="86"/>
      <c r="D70" s="89" t="s">
        <v>47</v>
      </c>
      <c r="E70" s="90"/>
      <c r="F70" s="90"/>
      <c r="G70" s="90"/>
      <c r="H70" s="100">
        <v>9.4000000000000004E-3</v>
      </c>
      <c r="I70" s="142"/>
      <c r="J70" s="8"/>
      <c r="K70" s="8"/>
      <c r="L70" s="8"/>
      <c r="M70" s="8"/>
    </row>
    <row r="71" spans="1:13" s="49" customFormat="1" ht="15" x14ac:dyDescent="0.2">
      <c r="A71" s="84"/>
      <c r="B71" s="85"/>
      <c r="C71" s="86"/>
      <c r="D71" s="89" t="s">
        <v>48</v>
      </c>
      <c r="E71" s="90"/>
      <c r="F71" s="90"/>
      <c r="G71" s="90"/>
      <c r="H71" s="100">
        <v>0.05</v>
      </c>
      <c r="I71" s="142"/>
      <c r="J71" s="8"/>
      <c r="K71" s="8"/>
      <c r="L71" s="8"/>
      <c r="M71" s="8"/>
    </row>
    <row r="72" spans="1:13" s="49" customFormat="1" ht="15" x14ac:dyDescent="0.2">
      <c r="A72" s="84"/>
      <c r="B72" s="85"/>
      <c r="C72" s="86"/>
      <c r="D72" s="204" t="s">
        <v>49</v>
      </c>
      <c r="E72" s="205"/>
      <c r="F72" s="205"/>
      <c r="G72" s="205"/>
      <c r="H72" s="100">
        <v>3.6499999999999998E-2</v>
      </c>
      <c r="I72" s="142"/>
      <c r="J72" s="8"/>
      <c r="K72" s="8"/>
      <c r="L72" s="8"/>
      <c r="M72" s="8"/>
    </row>
    <row r="73" spans="1:13" s="49" customFormat="1" ht="15" x14ac:dyDescent="0.2">
      <c r="A73" s="84"/>
      <c r="B73" s="85"/>
      <c r="C73" s="86"/>
      <c r="D73" s="204" t="s">
        <v>50</v>
      </c>
      <c r="E73" s="205"/>
      <c r="F73" s="205"/>
      <c r="G73" s="205"/>
      <c r="H73" s="100">
        <v>0.05</v>
      </c>
      <c r="I73" s="142"/>
      <c r="J73" s="8"/>
      <c r="K73" s="8"/>
      <c r="L73" s="8"/>
      <c r="M73" s="8"/>
    </row>
    <row r="74" spans="1:13" s="49" customFormat="1" ht="15" x14ac:dyDescent="0.2">
      <c r="A74" s="84"/>
      <c r="B74" s="85"/>
      <c r="C74" s="86"/>
      <c r="D74" s="206" t="s">
        <v>41</v>
      </c>
      <c r="E74" s="206"/>
      <c r="F74" s="206"/>
      <c r="G74" s="206"/>
      <c r="H74" s="100">
        <v>0.02</v>
      </c>
      <c r="I74" s="142"/>
      <c r="J74" s="8"/>
      <c r="K74" s="8"/>
      <c r="L74" s="8"/>
      <c r="M74" s="8"/>
    </row>
    <row r="75" spans="1:13" s="49" customFormat="1" x14ac:dyDescent="0.2">
      <c r="A75" s="84"/>
      <c r="B75" s="85"/>
      <c r="C75" s="86"/>
      <c r="D75" s="91"/>
      <c r="E75" s="91"/>
      <c r="F75" s="91"/>
      <c r="G75" s="91"/>
      <c r="H75" s="87"/>
      <c r="I75" s="142"/>
      <c r="J75" s="8"/>
      <c r="K75" s="8"/>
      <c r="L75" s="8"/>
      <c r="M75" s="8"/>
    </row>
    <row r="76" spans="1:13" s="49" customFormat="1" ht="15.75" x14ac:dyDescent="0.2">
      <c r="A76" s="84"/>
      <c r="B76" s="85"/>
      <c r="C76" s="86"/>
      <c r="D76" s="207" t="s">
        <v>42</v>
      </c>
      <c r="E76" s="207"/>
      <c r="F76" s="207"/>
      <c r="G76" s="207"/>
      <c r="H76" s="92">
        <v>0.251</v>
      </c>
      <c r="I76" s="142"/>
      <c r="J76" s="8"/>
      <c r="K76" s="8"/>
      <c r="L76" s="8"/>
      <c r="M76" s="8"/>
    </row>
    <row r="77" spans="1:13" s="49" customFormat="1" ht="15.75" x14ac:dyDescent="0.2">
      <c r="A77" s="84"/>
      <c r="B77" s="93"/>
      <c r="C77" s="94"/>
      <c r="D77" s="201" t="s">
        <v>43</v>
      </c>
      <c r="E77" s="201"/>
      <c r="F77" s="201"/>
      <c r="G77" s="201"/>
      <c r="H77" s="95">
        <f>((1+H67+H68+H69)*(1+H70)*(1+H71))/(1-H72-H73-H74)-1</f>
        <v>0.24432415221040826</v>
      </c>
      <c r="I77" s="142"/>
      <c r="J77" s="8"/>
      <c r="K77" s="8"/>
      <c r="L77" s="8"/>
      <c r="M77" s="8"/>
    </row>
    <row r="78" spans="1:13" s="49" customFormat="1" ht="15.75" x14ac:dyDescent="0.2">
      <c r="A78" s="84"/>
      <c r="B78" s="93"/>
      <c r="C78" s="94"/>
      <c r="D78" s="202"/>
      <c r="E78" s="202"/>
      <c r="F78" s="163"/>
      <c r="G78" s="96"/>
      <c r="H78" s="97"/>
      <c r="I78" s="142"/>
      <c r="J78" s="8"/>
      <c r="K78" s="8"/>
      <c r="L78" s="8"/>
      <c r="M78" s="8"/>
    </row>
    <row r="79" spans="1:13" s="49" customFormat="1" ht="15.75" x14ac:dyDescent="0.2">
      <c r="A79" s="55"/>
      <c r="B79" s="80"/>
      <c r="C79" s="81"/>
      <c r="D79" s="82"/>
      <c r="E79" s="72"/>
      <c r="F79" s="72"/>
      <c r="G79" s="96"/>
      <c r="H79" s="97"/>
      <c r="I79" s="142"/>
      <c r="J79" s="8"/>
      <c r="K79" s="8"/>
      <c r="L79" s="8"/>
      <c r="M79" s="8"/>
    </row>
    <row r="80" spans="1:13" s="49" customFormat="1" ht="15.75" x14ac:dyDescent="0.2">
      <c r="A80" s="55"/>
      <c r="B80" s="212"/>
      <c r="C80" s="213"/>
      <c r="D80" s="214"/>
      <c r="E80" s="72"/>
      <c r="F80" s="72"/>
      <c r="G80" s="96"/>
      <c r="H80" s="97"/>
      <c r="I80" s="142"/>
      <c r="J80" s="8"/>
      <c r="K80" s="8"/>
      <c r="L80" s="8"/>
      <c r="M80" s="8"/>
    </row>
    <row r="81" spans="1:22" s="49" customFormat="1" x14ac:dyDescent="0.2">
      <c r="A81" s="55"/>
      <c r="B81" s="215"/>
      <c r="C81" s="216"/>
      <c r="D81" s="217"/>
      <c r="E81" s="11"/>
      <c r="F81" s="11"/>
      <c r="G81" s="224"/>
      <c r="H81" s="224"/>
      <c r="I81" s="142"/>
      <c r="J81" s="8"/>
      <c r="K81" s="8"/>
      <c r="L81" s="8"/>
      <c r="M81" s="8"/>
    </row>
    <row r="82" spans="1:22" s="49" customFormat="1" x14ac:dyDescent="0.2">
      <c r="A82" s="55"/>
      <c r="B82" s="215"/>
      <c r="C82" s="216"/>
      <c r="D82" s="217"/>
      <c r="E82" s="83"/>
      <c r="F82" s="83"/>
      <c r="G82" s="225"/>
      <c r="H82" s="225"/>
      <c r="I82" s="142"/>
      <c r="J82" s="8"/>
      <c r="K82" s="8"/>
      <c r="L82" s="8"/>
      <c r="M82" s="8"/>
    </row>
    <row r="83" spans="1:22" s="49" customFormat="1" x14ac:dyDescent="0.2">
      <c r="A83" s="55"/>
      <c r="B83" s="80"/>
      <c r="C83" s="81"/>
      <c r="D83" s="82"/>
      <c r="E83" s="72"/>
      <c r="F83" s="72"/>
      <c r="G83" s="225"/>
      <c r="H83" s="225"/>
      <c r="I83" s="142"/>
      <c r="J83" s="8"/>
      <c r="K83" s="8"/>
      <c r="L83" s="8"/>
      <c r="M83" s="8"/>
      <c r="N83" s="8"/>
      <c r="O83" s="8"/>
      <c r="P83" s="8"/>
      <c r="Q83" s="8"/>
    </row>
    <row r="84" spans="1:22" s="49" customFormat="1" ht="12.75" customHeight="1" x14ac:dyDescent="0.2">
      <c r="A84" s="55"/>
      <c r="B84" s="212" t="s">
        <v>51</v>
      </c>
      <c r="C84" s="213"/>
      <c r="D84" s="214"/>
      <c r="E84" s="72"/>
      <c r="F84" s="72"/>
      <c r="G84" s="73"/>
      <c r="H84" s="66"/>
      <c r="I84" s="142"/>
      <c r="J84" s="8"/>
      <c r="K84" s="8"/>
      <c r="L84" s="8"/>
      <c r="M84" s="8"/>
      <c r="N84" s="8"/>
      <c r="O84" s="8"/>
      <c r="P84" s="8"/>
      <c r="Q84" s="8"/>
    </row>
    <row r="85" spans="1:22" s="49" customFormat="1" x14ac:dyDescent="0.2">
      <c r="A85" s="55"/>
      <c r="B85" s="215"/>
      <c r="C85" s="216"/>
      <c r="D85" s="217"/>
      <c r="E85" s="11"/>
      <c r="F85" s="11"/>
      <c r="G85" s="67"/>
      <c r="H85" s="66"/>
      <c r="I85" s="142"/>
      <c r="J85" s="8"/>
      <c r="K85" s="8"/>
      <c r="L85" s="8"/>
      <c r="M85" s="8"/>
      <c r="N85" s="8"/>
      <c r="O85" s="8"/>
      <c r="P85" s="8"/>
      <c r="Q85" s="8"/>
    </row>
    <row r="86" spans="1:22" s="49" customFormat="1" x14ac:dyDescent="0.2">
      <c r="A86" s="55"/>
      <c r="B86" s="215"/>
      <c r="C86" s="216"/>
      <c r="D86" s="217"/>
      <c r="E86" s="83"/>
      <c r="F86" s="83"/>
      <c r="G86" s="65"/>
      <c r="H86" s="66"/>
      <c r="I86" s="142"/>
      <c r="J86" s="8"/>
      <c r="K86" s="8"/>
      <c r="L86" s="8"/>
      <c r="M86" s="8"/>
      <c r="N86" s="8"/>
      <c r="O86" s="8"/>
      <c r="P86" s="8"/>
      <c r="Q86" s="8"/>
    </row>
    <row r="87" spans="1:22" s="49" customFormat="1" ht="12.75" customHeight="1" x14ac:dyDescent="0.2">
      <c r="A87" s="55"/>
      <c r="B87" s="215"/>
      <c r="C87" s="216"/>
      <c r="D87" s="217"/>
      <c r="E87" s="98"/>
      <c r="F87" s="98"/>
      <c r="G87" s="221"/>
      <c r="H87" s="221"/>
      <c r="I87" s="142"/>
      <c r="J87" s="8"/>
      <c r="K87" s="8"/>
      <c r="L87" s="8"/>
      <c r="M87" s="8"/>
      <c r="N87" s="8"/>
      <c r="O87" s="8"/>
      <c r="P87" s="8"/>
      <c r="Q87" s="8"/>
    </row>
    <row r="88" spans="1:22" s="49" customFormat="1" x14ac:dyDescent="0.2">
      <c r="A88" s="55"/>
      <c r="B88" s="215"/>
      <c r="C88" s="216"/>
      <c r="D88" s="217"/>
      <c r="E88" s="98"/>
      <c r="F88" s="98"/>
      <c r="G88" s="222"/>
      <c r="H88" s="222"/>
      <c r="I88" s="142"/>
      <c r="J88" s="8"/>
      <c r="K88" s="8"/>
      <c r="L88" s="8"/>
      <c r="M88" s="8"/>
      <c r="N88" s="8"/>
      <c r="O88" s="8"/>
      <c r="P88" s="8"/>
      <c r="Q88" s="8"/>
    </row>
    <row r="89" spans="1:22" s="49" customFormat="1" ht="12.75" customHeight="1" x14ac:dyDescent="0.2">
      <c r="A89" s="55"/>
      <c r="B89" s="215"/>
      <c r="C89" s="216"/>
      <c r="D89" s="217"/>
      <c r="E89" s="64"/>
      <c r="F89" s="64"/>
      <c r="G89" s="222"/>
      <c r="H89" s="222"/>
      <c r="I89" s="142"/>
      <c r="J89" s="8"/>
      <c r="K89" s="8"/>
      <c r="L89" s="8"/>
      <c r="M89" s="8"/>
      <c r="N89" s="8"/>
      <c r="O89" s="8"/>
      <c r="P89" s="8"/>
      <c r="Q89" s="8"/>
    </row>
    <row r="90" spans="1:22" s="49" customFormat="1" ht="12.75" customHeight="1" x14ac:dyDescent="0.2">
      <c r="A90" s="55"/>
      <c r="B90" s="218"/>
      <c r="C90" s="219"/>
      <c r="D90" s="220"/>
      <c r="E90" s="1"/>
      <c r="F90" s="1"/>
      <c r="G90" s="223"/>
      <c r="H90" s="223"/>
      <c r="I90" s="142"/>
      <c r="J90" s="8"/>
      <c r="K90" s="8"/>
      <c r="L90" s="8"/>
      <c r="M90" s="8"/>
      <c r="N90" s="8"/>
      <c r="O90" s="8"/>
      <c r="P90" s="8"/>
      <c r="Q90" s="8"/>
    </row>
    <row r="91" spans="1:22" s="61" customFormat="1" x14ac:dyDescent="0.2">
      <c r="A91" s="57"/>
      <c r="B91" s="58"/>
      <c r="C91" s="59"/>
      <c r="D91" s="60"/>
      <c r="E91" s="52"/>
      <c r="F91" s="52"/>
      <c r="G91" s="71"/>
      <c r="H91" s="71"/>
      <c r="I91" s="149"/>
    </row>
    <row r="92" spans="1:22" s="1" customFormat="1" x14ac:dyDescent="0.2">
      <c r="B92" s="36"/>
      <c r="D92" s="38"/>
      <c r="G92" s="37"/>
      <c r="H92" s="35"/>
      <c r="I92" s="14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s="1" customFormat="1" x14ac:dyDescent="0.2">
      <c r="B93" s="36"/>
      <c r="D93" s="38"/>
      <c r="G93" s="37"/>
      <c r="H93" s="35"/>
      <c r="I93" s="14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s="1" customFormat="1" x14ac:dyDescent="0.2">
      <c r="B94" s="36"/>
      <c r="D94" s="38"/>
      <c r="G94" s="37"/>
      <c r="H94" s="35"/>
      <c r="I94" s="14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s="1" customFormat="1" x14ac:dyDescent="0.2">
      <c r="B95" s="36"/>
      <c r="D95" s="38"/>
      <c r="G95" s="37"/>
      <c r="H95" s="35"/>
      <c r="I95" s="14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s="1" customFormat="1" x14ac:dyDescent="0.2">
      <c r="B96" s="36"/>
      <c r="D96" s="38"/>
      <c r="G96" s="37"/>
      <c r="H96" s="35"/>
      <c r="I96" s="14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s="1" customFormat="1" x14ac:dyDescent="0.2">
      <c r="B97" s="36"/>
      <c r="D97" s="38"/>
      <c r="G97" s="37"/>
      <c r="H97" s="35"/>
      <c r="I97" s="14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s="1" customFormat="1" x14ac:dyDescent="0.2">
      <c r="B98" s="36"/>
      <c r="D98" s="38"/>
      <c r="G98" s="37"/>
      <c r="H98" s="35"/>
      <c r="I98" s="14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s="1" customFormat="1" x14ac:dyDescent="0.2">
      <c r="B99" s="36"/>
      <c r="D99" s="38"/>
      <c r="G99" s="37"/>
      <c r="H99" s="35"/>
      <c r="I99" s="14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s="1" customFormat="1" x14ac:dyDescent="0.2">
      <c r="B100" s="36"/>
      <c r="D100" s="38"/>
      <c r="G100" s="37"/>
      <c r="H100" s="35"/>
      <c r="I100" s="14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s="1" customFormat="1" x14ac:dyDescent="0.2">
      <c r="B101" s="36"/>
      <c r="D101" s="38"/>
      <c r="G101" s="37"/>
      <c r="H101" s="35"/>
      <c r="I101" s="14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s="1" customFormat="1" x14ac:dyDescent="0.2">
      <c r="B102" s="36"/>
      <c r="D102" s="38"/>
      <c r="G102" s="37"/>
      <c r="H102" s="35"/>
      <c r="I102" s="14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s="1" customFormat="1" x14ac:dyDescent="0.2">
      <c r="B103" s="36"/>
      <c r="D103" s="38"/>
      <c r="G103" s="37"/>
      <c r="H103" s="35"/>
      <c r="I103" s="14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s="1" customFormat="1" x14ac:dyDescent="0.2">
      <c r="B104" s="36"/>
      <c r="D104" s="38"/>
      <c r="G104" s="37"/>
      <c r="H104" s="35"/>
      <c r="I104" s="14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s="1" customFormat="1" x14ac:dyDescent="0.2">
      <c r="B105" s="36"/>
      <c r="D105" s="38"/>
      <c r="G105" s="37"/>
      <c r="H105" s="35"/>
      <c r="I105" s="14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s="1" customFormat="1" x14ac:dyDescent="0.2">
      <c r="B106" s="36"/>
      <c r="D106" s="38"/>
      <c r="G106" s="37"/>
      <c r="H106" s="35"/>
      <c r="I106" s="14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s="1" customFormat="1" x14ac:dyDescent="0.2">
      <c r="B107" s="36"/>
      <c r="D107" s="38"/>
      <c r="G107" s="37"/>
      <c r="H107" s="35"/>
      <c r="I107" s="14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s="1" customFormat="1" x14ac:dyDescent="0.2">
      <c r="B108" s="36"/>
      <c r="D108" s="38"/>
      <c r="G108" s="37"/>
      <c r="H108" s="35"/>
      <c r="I108" s="14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s="1" customFormat="1" x14ac:dyDescent="0.2">
      <c r="B109" s="36"/>
      <c r="D109" s="38"/>
      <c r="G109" s="37"/>
      <c r="H109" s="35"/>
      <c r="I109" s="14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s="1" customFormat="1" x14ac:dyDescent="0.2">
      <c r="B110" s="36"/>
      <c r="D110" s="38"/>
      <c r="G110" s="37"/>
      <c r="H110" s="35"/>
      <c r="I110" s="14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s="1" customFormat="1" x14ac:dyDescent="0.2">
      <c r="B111" s="36"/>
      <c r="D111" s="38"/>
      <c r="G111" s="37"/>
      <c r="H111" s="35"/>
      <c r="I111" s="14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s="1" customFormat="1" x14ac:dyDescent="0.2">
      <c r="B112" s="36"/>
      <c r="D112" s="38"/>
      <c r="G112" s="37"/>
      <c r="H112" s="35"/>
      <c r="I112" s="14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s="1" customFormat="1" x14ac:dyDescent="0.2">
      <c r="B113" s="36"/>
      <c r="D113" s="38"/>
      <c r="G113" s="37"/>
      <c r="H113" s="35"/>
      <c r="I113" s="14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s="1" customFormat="1" x14ac:dyDescent="0.2">
      <c r="B114" s="36"/>
      <c r="D114" s="38"/>
      <c r="G114" s="37"/>
      <c r="H114" s="35"/>
      <c r="I114" s="14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s="1" customFormat="1" x14ac:dyDescent="0.2">
      <c r="B115" s="36"/>
      <c r="D115" s="38"/>
      <c r="G115" s="37"/>
      <c r="H115" s="35"/>
      <c r="I115" s="14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s="1" customFormat="1" x14ac:dyDescent="0.2">
      <c r="B116" s="36"/>
      <c r="D116" s="38"/>
      <c r="G116" s="37"/>
      <c r="H116" s="35"/>
      <c r="I116" s="14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s="1" customFormat="1" x14ac:dyDescent="0.2">
      <c r="B117" s="36"/>
      <c r="D117" s="38"/>
      <c r="G117" s="37"/>
      <c r="H117" s="35"/>
      <c r="I117" s="14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s="1" customFormat="1" x14ac:dyDescent="0.2">
      <c r="B118" s="36"/>
      <c r="D118" s="38"/>
      <c r="G118" s="37"/>
      <c r="H118" s="35"/>
      <c r="I118" s="14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s="1" customFormat="1" x14ac:dyDescent="0.2">
      <c r="B119" s="36"/>
      <c r="D119" s="38"/>
      <c r="G119" s="37"/>
      <c r="H119" s="35"/>
      <c r="I119" s="14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s="1" customFormat="1" x14ac:dyDescent="0.2">
      <c r="B120" s="36"/>
      <c r="D120" s="38"/>
      <c r="G120" s="37"/>
      <c r="H120" s="35"/>
      <c r="I120" s="14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s="1" customFormat="1" x14ac:dyDescent="0.2">
      <c r="B121" s="36"/>
      <c r="D121" s="38"/>
      <c r="G121" s="37"/>
      <c r="H121" s="35"/>
      <c r="I121" s="14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s="1" customFormat="1" x14ac:dyDescent="0.2">
      <c r="B122" s="36"/>
      <c r="D122" s="38"/>
      <c r="G122" s="37"/>
      <c r="H122" s="35"/>
      <c r="I122" s="14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s="1" customFormat="1" x14ac:dyDescent="0.2">
      <c r="B123" s="36"/>
      <c r="D123" s="38"/>
      <c r="G123" s="37"/>
      <c r="H123" s="35"/>
      <c r="I123" s="14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s="1" customFormat="1" x14ac:dyDescent="0.2">
      <c r="B124" s="36"/>
      <c r="D124" s="38"/>
      <c r="G124" s="37"/>
      <c r="H124" s="35"/>
      <c r="I124" s="14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s="1" customFormat="1" x14ac:dyDescent="0.2">
      <c r="B125" s="36"/>
      <c r="D125" s="38"/>
      <c r="G125" s="37"/>
      <c r="H125" s="35"/>
      <c r="I125" s="14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s="1" customFormat="1" x14ac:dyDescent="0.2">
      <c r="B126" s="36"/>
      <c r="D126" s="38"/>
      <c r="G126" s="37"/>
      <c r="H126" s="35"/>
      <c r="I126" s="14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s="1" customFormat="1" x14ac:dyDescent="0.2">
      <c r="B127" s="36"/>
      <c r="D127" s="38"/>
      <c r="G127" s="37"/>
      <c r="H127" s="35"/>
      <c r="I127" s="14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s="1" customFormat="1" x14ac:dyDescent="0.2">
      <c r="B128" s="36"/>
      <c r="D128" s="38"/>
      <c r="G128" s="37"/>
      <c r="H128" s="35"/>
      <c r="I128" s="14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s="1" customFormat="1" x14ac:dyDescent="0.2">
      <c r="B129" s="36"/>
      <c r="D129" s="38"/>
      <c r="G129" s="37"/>
      <c r="H129" s="35"/>
      <c r="I129" s="14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s="1" customFormat="1" x14ac:dyDescent="0.2">
      <c r="B130" s="36"/>
      <c r="D130" s="38"/>
      <c r="G130" s="37"/>
      <c r="H130" s="35"/>
      <c r="I130" s="14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s="1" customFormat="1" x14ac:dyDescent="0.2">
      <c r="B131" s="36"/>
      <c r="D131" s="38"/>
      <c r="G131" s="37"/>
      <c r="H131" s="35"/>
      <c r="I131" s="141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s="1" customFormat="1" x14ac:dyDescent="0.2">
      <c r="B132" s="36"/>
      <c r="D132" s="38"/>
      <c r="G132" s="37"/>
      <c r="H132" s="35"/>
      <c r="I132" s="141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s="1" customFormat="1" x14ac:dyDescent="0.2">
      <c r="B133" s="36"/>
      <c r="D133" s="38"/>
      <c r="G133" s="37"/>
      <c r="H133" s="35"/>
      <c r="I133" s="141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s="1" customFormat="1" x14ac:dyDescent="0.2">
      <c r="B134" s="36"/>
      <c r="D134" s="38"/>
      <c r="G134" s="37"/>
      <c r="H134" s="35"/>
      <c r="I134" s="14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s="1" customFormat="1" x14ac:dyDescent="0.2">
      <c r="B135" s="36"/>
      <c r="D135" s="38"/>
      <c r="G135" s="37"/>
      <c r="H135" s="35"/>
      <c r="I135" s="14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s="1" customFormat="1" x14ac:dyDescent="0.2">
      <c r="B136" s="36"/>
      <c r="D136" s="38"/>
      <c r="G136" s="37"/>
      <c r="H136" s="35"/>
      <c r="I136" s="14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2:22" s="1" customFormat="1" x14ac:dyDescent="0.2">
      <c r="B137" s="36"/>
      <c r="D137" s="38"/>
      <c r="G137" s="37"/>
      <c r="H137" s="35"/>
      <c r="I137" s="14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2:22" s="1" customFormat="1" x14ac:dyDescent="0.2">
      <c r="B138" s="36"/>
      <c r="D138" s="38"/>
      <c r="G138" s="37"/>
      <c r="H138" s="35"/>
      <c r="I138" s="14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2:22" s="1" customFormat="1" x14ac:dyDescent="0.2">
      <c r="B139" s="36"/>
      <c r="D139" s="38"/>
      <c r="G139" s="37"/>
      <c r="H139" s="35"/>
      <c r="I139" s="14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2:22" s="1" customFormat="1" x14ac:dyDescent="0.2">
      <c r="B140" s="36"/>
      <c r="D140" s="38"/>
      <c r="G140" s="37"/>
      <c r="H140" s="35"/>
      <c r="I140" s="14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2:22" s="1" customFormat="1" x14ac:dyDescent="0.2">
      <c r="B141" s="36"/>
      <c r="D141" s="38"/>
      <c r="G141" s="37"/>
      <c r="H141" s="35"/>
      <c r="I141" s="14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2:22" s="1" customFormat="1" x14ac:dyDescent="0.2">
      <c r="B142" s="36"/>
      <c r="D142" s="38"/>
      <c r="G142" s="37"/>
      <c r="H142" s="35"/>
      <c r="I142" s="141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2:22" s="1" customFormat="1" x14ac:dyDescent="0.2">
      <c r="B143" s="36"/>
      <c r="D143" s="38"/>
      <c r="G143" s="37"/>
      <c r="H143" s="35"/>
      <c r="I143" s="141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2:22" s="1" customFormat="1" x14ac:dyDescent="0.2">
      <c r="B144" s="36"/>
      <c r="D144" s="38"/>
      <c r="G144" s="37"/>
      <c r="H144" s="35"/>
      <c r="I144" s="141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2:22" s="1" customFormat="1" x14ac:dyDescent="0.2">
      <c r="B145" s="36"/>
      <c r="D145" s="38"/>
      <c r="G145" s="37"/>
      <c r="H145" s="35"/>
      <c r="I145" s="141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2:22" s="1" customFormat="1" x14ac:dyDescent="0.2">
      <c r="B146" s="36"/>
      <c r="D146" s="38"/>
      <c r="G146" s="37"/>
      <c r="H146" s="35"/>
      <c r="I146" s="14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2:22" s="1" customFormat="1" x14ac:dyDescent="0.2">
      <c r="B147" s="36"/>
      <c r="D147" s="38"/>
      <c r="G147" s="37"/>
      <c r="H147" s="35"/>
      <c r="I147" s="141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2:22" s="1" customFormat="1" x14ac:dyDescent="0.2">
      <c r="B148" s="36"/>
      <c r="D148" s="38"/>
      <c r="G148" s="37"/>
      <c r="H148" s="35"/>
      <c r="I148" s="14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2:22" s="1" customFormat="1" x14ac:dyDescent="0.2">
      <c r="B149" s="36"/>
      <c r="D149" s="38"/>
      <c r="G149" s="37"/>
      <c r="H149" s="35"/>
      <c r="I149" s="14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2:22" s="1" customFormat="1" x14ac:dyDescent="0.2">
      <c r="B150" s="36"/>
      <c r="D150" s="38"/>
      <c r="G150" s="37"/>
      <c r="H150" s="35"/>
      <c r="I150" s="14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2:22" s="1" customFormat="1" x14ac:dyDescent="0.2">
      <c r="B151" s="36"/>
      <c r="D151" s="38"/>
      <c r="G151" s="37"/>
      <c r="H151" s="35"/>
      <c r="I151" s="14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2:22" s="1" customFormat="1" x14ac:dyDescent="0.2">
      <c r="B152" s="36"/>
      <c r="D152" s="38"/>
      <c r="G152" s="37"/>
      <c r="H152" s="35"/>
      <c r="I152" s="14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2:22" s="1" customFormat="1" x14ac:dyDescent="0.2">
      <c r="B153" s="36"/>
      <c r="D153" s="38"/>
      <c r="G153" s="37"/>
      <c r="H153" s="35"/>
      <c r="I153" s="14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2:22" s="1" customFormat="1" x14ac:dyDescent="0.2">
      <c r="B154" s="36"/>
      <c r="D154" s="38"/>
      <c r="G154" s="37"/>
      <c r="H154" s="35"/>
      <c r="I154" s="14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2:22" s="1" customFormat="1" x14ac:dyDescent="0.2">
      <c r="B155" s="36"/>
      <c r="D155" s="38"/>
      <c r="G155" s="37"/>
      <c r="H155" s="35"/>
      <c r="I155" s="14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2:22" s="1" customFormat="1" x14ac:dyDescent="0.2">
      <c r="B156" s="36"/>
      <c r="D156" s="38"/>
      <c r="G156" s="37"/>
      <c r="H156" s="35"/>
      <c r="I156" s="14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2:22" s="1" customFormat="1" x14ac:dyDescent="0.2">
      <c r="B157" s="36"/>
      <c r="D157" s="38"/>
      <c r="G157" s="37"/>
      <c r="H157" s="35"/>
      <c r="I157" s="14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2:22" s="1" customFormat="1" x14ac:dyDescent="0.2">
      <c r="B158" s="36"/>
      <c r="D158" s="38"/>
      <c r="G158" s="37"/>
      <c r="H158" s="35"/>
      <c r="I158" s="14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2:22" s="1" customFormat="1" x14ac:dyDescent="0.2">
      <c r="B159" s="36"/>
      <c r="D159" s="38"/>
      <c r="G159" s="37"/>
      <c r="H159" s="35"/>
      <c r="I159" s="14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2:22" s="1" customFormat="1" x14ac:dyDescent="0.2">
      <c r="B160" s="36"/>
      <c r="D160" s="38"/>
      <c r="G160" s="37"/>
      <c r="H160" s="35"/>
      <c r="I160" s="14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2:22" s="1" customFormat="1" x14ac:dyDescent="0.2">
      <c r="B161" s="36"/>
      <c r="D161" s="38"/>
      <c r="G161" s="37"/>
      <c r="H161" s="35"/>
      <c r="I161" s="14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2:22" s="1" customFormat="1" x14ac:dyDescent="0.2">
      <c r="B162" s="36"/>
      <c r="D162" s="38"/>
      <c r="G162" s="37"/>
      <c r="H162" s="35"/>
      <c r="I162" s="14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2:22" s="1" customFormat="1" x14ac:dyDescent="0.2">
      <c r="B163" s="36"/>
      <c r="D163" s="38"/>
      <c r="G163" s="37"/>
      <c r="H163" s="35"/>
      <c r="I163" s="14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2:22" s="1" customFormat="1" x14ac:dyDescent="0.2">
      <c r="B164" s="36"/>
      <c r="D164" s="38"/>
      <c r="G164" s="37"/>
      <c r="H164" s="35"/>
      <c r="I164" s="141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2:22" s="1" customFormat="1" x14ac:dyDescent="0.2">
      <c r="B165" s="36"/>
      <c r="D165" s="38"/>
      <c r="G165" s="37"/>
      <c r="H165" s="35"/>
      <c r="I165" s="14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2:22" s="1" customFormat="1" x14ac:dyDescent="0.2">
      <c r="B166" s="36"/>
      <c r="D166" s="38"/>
      <c r="G166" s="37"/>
      <c r="H166" s="35"/>
      <c r="I166" s="14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2:22" s="1" customFormat="1" x14ac:dyDescent="0.2">
      <c r="B167" s="36"/>
      <c r="D167" s="38"/>
      <c r="G167" s="37"/>
      <c r="H167" s="35"/>
      <c r="I167" s="14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2:22" s="1" customFormat="1" x14ac:dyDescent="0.2">
      <c r="B168" s="36"/>
      <c r="D168" s="38"/>
      <c r="G168" s="37"/>
      <c r="H168" s="35"/>
      <c r="I168" s="14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2:22" s="1" customFormat="1" x14ac:dyDescent="0.2">
      <c r="B169" s="36"/>
      <c r="D169" s="38"/>
      <c r="G169" s="37"/>
      <c r="H169" s="35"/>
      <c r="I169" s="141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2:22" s="1" customFormat="1" x14ac:dyDescent="0.2">
      <c r="B170" s="36"/>
      <c r="D170" s="38"/>
      <c r="G170" s="37"/>
      <c r="H170" s="35"/>
      <c r="I170" s="14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2:22" s="1" customFormat="1" x14ac:dyDescent="0.2">
      <c r="B171" s="36"/>
      <c r="D171" s="38"/>
      <c r="G171" s="37"/>
      <c r="H171" s="35"/>
      <c r="I171" s="14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2:22" s="1" customFormat="1" x14ac:dyDescent="0.2">
      <c r="B172" s="36"/>
      <c r="D172" s="38"/>
      <c r="G172" s="37"/>
      <c r="H172" s="35"/>
      <c r="I172" s="141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2:22" s="1" customFormat="1" x14ac:dyDescent="0.2">
      <c r="B173" s="36"/>
      <c r="D173" s="38"/>
      <c r="G173" s="37"/>
      <c r="H173" s="35"/>
      <c r="I173" s="14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2:22" s="1" customFormat="1" x14ac:dyDescent="0.2">
      <c r="B174" s="36"/>
      <c r="D174" s="38"/>
      <c r="G174" s="37"/>
      <c r="H174" s="35"/>
      <c r="I174" s="141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2:22" s="1" customFormat="1" x14ac:dyDescent="0.2">
      <c r="B175" s="36"/>
      <c r="D175" s="38"/>
      <c r="G175" s="37"/>
      <c r="H175" s="35"/>
      <c r="I175" s="141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2:22" s="1" customFormat="1" x14ac:dyDescent="0.2">
      <c r="B176" s="36"/>
      <c r="D176" s="38"/>
      <c r="G176" s="37"/>
      <c r="H176" s="35"/>
      <c r="I176" s="141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2:22" s="1" customFormat="1" x14ac:dyDescent="0.2">
      <c r="B177" s="36"/>
      <c r="D177" s="38"/>
      <c r="G177" s="37"/>
      <c r="H177" s="35"/>
      <c r="I177" s="141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2:22" s="1" customFormat="1" x14ac:dyDescent="0.2">
      <c r="B178" s="36"/>
      <c r="D178" s="38"/>
      <c r="G178" s="37"/>
      <c r="H178" s="35"/>
      <c r="I178" s="141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2:22" s="1" customFormat="1" x14ac:dyDescent="0.2">
      <c r="B179" s="36"/>
      <c r="D179" s="38"/>
      <c r="G179" s="37"/>
      <c r="H179" s="35"/>
      <c r="I179" s="141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</sheetData>
  <mergeCells count="22">
    <mergeCell ref="B80:D82"/>
    <mergeCell ref="B84:D90"/>
    <mergeCell ref="G87:H87"/>
    <mergeCell ref="G88:H89"/>
    <mergeCell ref="G90:H90"/>
    <mergeCell ref="G81:H81"/>
    <mergeCell ref="G82:H82"/>
    <mergeCell ref="G83:H83"/>
    <mergeCell ref="D2:H2"/>
    <mergeCell ref="A10:H10"/>
    <mergeCell ref="G59:H59"/>
    <mergeCell ref="G58:H58"/>
    <mergeCell ref="G57:H57"/>
    <mergeCell ref="G62:H62"/>
    <mergeCell ref="G63:H64"/>
    <mergeCell ref="D77:G77"/>
    <mergeCell ref="D78:E78"/>
    <mergeCell ref="E65:G65"/>
    <mergeCell ref="D72:G72"/>
    <mergeCell ref="D73:G73"/>
    <mergeCell ref="D74:G74"/>
    <mergeCell ref="D76:G76"/>
  </mergeCells>
  <conditionalFormatting sqref="G78:H80 D77:H77">
    <cfRule type="expression" dxfId="4" priority="4" stopIfTrue="1">
      <formula>$D$11&lt;&gt;0</formula>
    </cfRule>
  </conditionalFormatting>
  <conditionalFormatting sqref="D74:G74">
    <cfRule type="expression" dxfId="3" priority="6" stopIfTrue="1">
      <formula>$D$11&lt;&gt;0</formula>
    </cfRule>
  </conditionalFormatting>
  <conditionalFormatting sqref="D76:H76">
    <cfRule type="expression" dxfId="2" priority="7" stopIfTrue="1">
      <formula>$D$11&lt;&gt;0</formula>
    </cfRule>
  </conditionalFormatting>
  <conditionalFormatting sqref="H67:H71">
    <cfRule type="cellIs" dxfId="1" priority="1" stopIfTrue="1" operator="between">
      <formula>$D67</formula>
      <formula>#REF!</formula>
    </cfRule>
  </conditionalFormatting>
  <conditionalFormatting sqref="H74">
    <cfRule type="expression" dxfId="0" priority="2" stopIfTrue="1">
      <formula>$D$9&lt;&gt;0</formula>
    </cfRule>
  </conditionalFormatting>
  <printOptions horizontalCentered="1"/>
  <pageMargins left="0.78740157480314965" right="0.19685039370078741" top="0.78740157480314965" bottom="0.78740157480314965" header="0.51181102362204722" footer="0.51181102362204722"/>
  <pageSetup paperSize="9" scale="65" orientation="portrait" horizontalDpi="4294967294" verticalDpi="300" r:id="rId1"/>
  <headerFooter alignWithMargins="0">
    <oddFooter>&amp;L&amp;A&amp;RPágina &amp;P de &amp;N</oddFooter>
  </headerFooter>
  <rowBreaks count="1" manualBreakCount="1">
    <brk id="5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view="pageBreakPreview" zoomScale="105" zoomScaleNormal="90" zoomScaleSheetLayoutView="105" workbookViewId="0">
      <selection activeCell="C13" sqref="C13"/>
    </sheetView>
  </sheetViews>
  <sheetFormatPr defaultRowHeight="14.25" x14ac:dyDescent="0.2"/>
  <cols>
    <col min="1" max="1" width="6.28515625" style="135" customWidth="1"/>
    <col min="2" max="2" width="26.140625" style="113" customWidth="1"/>
    <col min="3" max="3" width="15.28515625" style="136" customWidth="1"/>
    <col min="4" max="4" width="10.7109375" style="110" customWidth="1"/>
    <col min="5" max="5" width="7.5703125" style="110" customWidth="1"/>
    <col min="6" max="6" width="7.5703125" style="111" customWidth="1"/>
    <col min="7" max="7" width="7.5703125" style="113" customWidth="1"/>
    <col min="8" max="14" width="7.5703125" style="105" customWidth="1"/>
    <col min="15" max="16384" width="9.140625" style="105"/>
  </cols>
  <sheetData>
    <row r="1" spans="1:16" ht="33.75" customHeight="1" x14ac:dyDescent="0.2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106"/>
      <c r="L1" s="106"/>
      <c r="M1" s="106"/>
      <c r="N1" s="106"/>
      <c r="O1" s="106"/>
      <c r="P1" s="106"/>
    </row>
    <row r="2" spans="1:16" ht="12.4" customHeight="1" x14ac:dyDescent="0.2">
      <c r="A2" s="107" t="str">
        <f>'Planilha orçamentária'!A4</f>
        <v>Proprietário: PREFEITURA MUNICIPAL DE CORDEIRÓPOLIS</v>
      </c>
      <c r="B2" s="108"/>
      <c r="C2" s="109"/>
      <c r="G2" s="112"/>
      <c r="H2" s="112"/>
    </row>
    <row r="3" spans="1:16" ht="12.4" customHeight="1" x14ac:dyDescent="0.2">
      <c r="A3" s="107" t="str">
        <f>'Planilha orçamentária'!A5</f>
        <v>Obra : PAVIMENTAÇÃO ASFALTICA</v>
      </c>
      <c r="B3" s="108"/>
      <c r="C3" s="109"/>
      <c r="G3" s="112"/>
      <c r="H3" s="112"/>
    </row>
    <row r="4" spans="1:16" x14ac:dyDescent="0.2">
      <c r="A4" s="107" t="str">
        <f>'Planilha orçamentária'!A6</f>
        <v>Local : LOTEAMENTO JARDIM CORDEIRO II - MUNICÍPIO DE CORDEIRÓPOLIS / SP</v>
      </c>
      <c r="B4" s="108"/>
      <c r="C4" s="110"/>
    </row>
    <row r="5" spans="1:16" x14ac:dyDescent="0.2">
      <c r="A5" s="114"/>
      <c r="B5" s="108"/>
      <c r="C5" s="110"/>
    </row>
    <row r="6" spans="1:16" ht="15.2" customHeight="1" x14ac:dyDescent="0.2">
      <c r="A6" s="245" t="s">
        <v>23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6" ht="15" thickBot="1" x14ac:dyDescent="0.25">
      <c r="A7" s="115"/>
      <c r="B7" s="115"/>
      <c r="C7" s="115"/>
      <c r="D7" s="115"/>
      <c r="E7" s="115"/>
      <c r="F7" s="115"/>
    </row>
    <row r="8" spans="1:16" s="116" customFormat="1" ht="14.1" customHeight="1" x14ac:dyDescent="0.25">
      <c r="A8" s="233" t="s">
        <v>52</v>
      </c>
      <c r="B8" s="233" t="s">
        <v>24</v>
      </c>
      <c r="C8" s="236" t="s">
        <v>28</v>
      </c>
      <c r="D8" s="239" t="s">
        <v>29</v>
      </c>
      <c r="E8" s="226" t="s">
        <v>53</v>
      </c>
      <c r="F8" s="227"/>
      <c r="G8" s="226" t="s">
        <v>54</v>
      </c>
      <c r="H8" s="227"/>
      <c r="I8" s="226" t="s">
        <v>55</v>
      </c>
      <c r="J8" s="227"/>
      <c r="K8" s="226" t="s">
        <v>56</v>
      </c>
      <c r="L8" s="227"/>
      <c r="M8" s="226" t="s">
        <v>71</v>
      </c>
      <c r="N8" s="227"/>
      <c r="O8" s="226" t="s">
        <v>85</v>
      </c>
      <c r="P8" s="227"/>
    </row>
    <row r="9" spans="1:16" s="113" customFormat="1" ht="15.6" customHeight="1" x14ac:dyDescent="0.2">
      <c r="A9" s="234"/>
      <c r="B9" s="234"/>
      <c r="C9" s="237"/>
      <c r="D9" s="240"/>
      <c r="E9" s="228"/>
      <c r="F9" s="229"/>
      <c r="G9" s="228"/>
      <c r="H9" s="229"/>
      <c r="I9" s="228"/>
      <c r="J9" s="229"/>
      <c r="K9" s="228"/>
      <c r="L9" s="229"/>
      <c r="M9" s="228"/>
      <c r="N9" s="229"/>
      <c r="O9" s="228"/>
      <c r="P9" s="229"/>
    </row>
    <row r="10" spans="1:16" s="113" customFormat="1" ht="15.6" customHeight="1" x14ac:dyDescent="0.2">
      <c r="A10" s="235"/>
      <c r="B10" s="235"/>
      <c r="C10" s="238"/>
      <c r="D10" s="241"/>
      <c r="E10" s="117" t="s">
        <v>25</v>
      </c>
      <c r="F10" s="118" t="s">
        <v>26</v>
      </c>
      <c r="G10" s="117" t="s">
        <v>25</v>
      </c>
      <c r="H10" s="118" t="s">
        <v>26</v>
      </c>
      <c r="I10" s="117" t="s">
        <v>25</v>
      </c>
      <c r="J10" s="118" t="s">
        <v>26</v>
      </c>
      <c r="K10" s="117" t="s">
        <v>25</v>
      </c>
      <c r="L10" s="118" t="s">
        <v>26</v>
      </c>
      <c r="M10" s="117" t="s">
        <v>25</v>
      </c>
      <c r="N10" s="118" t="s">
        <v>26</v>
      </c>
      <c r="O10" s="117" t="s">
        <v>25</v>
      </c>
      <c r="P10" s="118" t="s">
        <v>26</v>
      </c>
    </row>
    <row r="11" spans="1:16" s="113" customFormat="1" ht="16.5" x14ac:dyDescent="0.3">
      <c r="A11" s="119">
        <v>1</v>
      </c>
      <c r="B11" s="119" t="s">
        <v>20</v>
      </c>
      <c r="C11" s="151">
        <f>'Planilha orçamentária'!H20*(1+'Planilha orçamentária'!E55)</f>
        <v>14806.941390077935</v>
      </c>
      <c r="D11" s="120">
        <f>C11/$C$17</f>
        <v>2.1687771123052087E-2</v>
      </c>
      <c r="E11" s="121">
        <v>80</v>
      </c>
      <c r="F11" s="122">
        <f>E11</f>
        <v>80</v>
      </c>
      <c r="G11" s="121">
        <v>20</v>
      </c>
      <c r="H11" s="122">
        <f>F11+G11</f>
        <v>100</v>
      </c>
      <c r="I11" s="121"/>
      <c r="J11" s="122">
        <f>H11+I11</f>
        <v>100</v>
      </c>
      <c r="K11" s="121"/>
      <c r="L11" s="122">
        <f>J11+K11</f>
        <v>100</v>
      </c>
      <c r="M11" s="121"/>
      <c r="N11" s="122">
        <f>L11+M11</f>
        <v>100</v>
      </c>
      <c r="O11" s="121"/>
      <c r="P11" s="122">
        <f>N11+O11</f>
        <v>100</v>
      </c>
    </row>
    <row r="12" spans="1:16" s="113" customFormat="1" ht="15.6" customHeight="1" x14ac:dyDescent="0.3">
      <c r="A12" s="119"/>
      <c r="B12" s="119"/>
      <c r="C12" s="150"/>
      <c r="D12" s="123"/>
      <c r="E12" s="121"/>
      <c r="F12" s="122"/>
      <c r="G12" s="121"/>
      <c r="H12" s="122"/>
      <c r="I12" s="121"/>
      <c r="J12" s="122"/>
      <c r="K12" s="121"/>
      <c r="L12" s="122"/>
      <c r="M12" s="121"/>
      <c r="N12" s="122"/>
      <c r="O12" s="121"/>
      <c r="P12" s="122"/>
    </row>
    <row r="13" spans="1:16" s="113" customFormat="1" ht="15.6" customHeight="1" x14ac:dyDescent="0.3">
      <c r="A13" s="119">
        <v>2</v>
      </c>
      <c r="B13" s="119" t="str">
        <f>'Planilha orçamentária'!D22</f>
        <v>PAVIMENTO ASFÁLTICO</v>
      </c>
      <c r="C13" s="151">
        <f>'Planilha orçamentária'!H44*(1+'Planilha orçamentária'!E55)</f>
        <v>655660.61670687923</v>
      </c>
      <c r="D13" s="120">
        <f>C13/$C$17</f>
        <v>0.96034805669364065</v>
      </c>
      <c r="E13" s="121"/>
      <c r="F13" s="122">
        <f>E13</f>
        <v>0</v>
      </c>
      <c r="G13" s="121">
        <v>15</v>
      </c>
      <c r="H13" s="122">
        <f>F13+G13</f>
        <v>15</v>
      </c>
      <c r="I13" s="121">
        <v>45</v>
      </c>
      <c r="J13" s="122">
        <f>H13+I13</f>
        <v>60</v>
      </c>
      <c r="K13" s="121">
        <v>20</v>
      </c>
      <c r="L13" s="122">
        <f>J13+K13</f>
        <v>80</v>
      </c>
      <c r="M13" s="121">
        <v>10</v>
      </c>
      <c r="N13" s="122">
        <f>L13+M13</f>
        <v>90</v>
      </c>
      <c r="O13" s="121">
        <v>10</v>
      </c>
      <c r="P13" s="122">
        <f>N13+O13</f>
        <v>100</v>
      </c>
    </row>
    <row r="14" spans="1:16" s="113" customFormat="1" ht="15.6" customHeight="1" x14ac:dyDescent="0.3">
      <c r="A14" s="119"/>
      <c r="B14" s="119"/>
      <c r="C14" s="150"/>
      <c r="D14" s="123"/>
      <c r="E14" s="121"/>
      <c r="F14" s="122"/>
      <c r="G14" s="121"/>
      <c r="H14" s="122"/>
      <c r="I14" s="121"/>
      <c r="J14" s="122"/>
      <c r="K14" s="121"/>
      <c r="L14" s="122"/>
      <c r="M14" s="121"/>
      <c r="N14" s="122"/>
      <c r="O14" s="121"/>
      <c r="P14" s="122"/>
    </row>
    <row r="15" spans="1:16" s="113" customFormat="1" ht="15.6" customHeight="1" x14ac:dyDescent="0.3">
      <c r="A15" s="119" t="str">
        <f>'Planilha orçamentária'!A46</f>
        <v>3</v>
      </c>
      <c r="B15" s="119" t="str">
        <f>'Planilha orçamentária'!D46</f>
        <v>SERVIÇOS COMPLEMENTARES</v>
      </c>
      <c r="C15" s="151">
        <f>'Planilha orçamentária'!H52*(1+'Planilha orçamentária'!E55)</f>
        <v>12264.720202472685</v>
      </c>
      <c r="D15" s="120">
        <f>C15/$C$17</f>
        <v>1.7964172183307373E-2</v>
      </c>
      <c r="E15" s="121"/>
      <c r="F15" s="122">
        <f>E15</f>
        <v>0</v>
      </c>
      <c r="G15" s="121">
        <v>20</v>
      </c>
      <c r="H15" s="122">
        <f>F15+G15</f>
        <v>20</v>
      </c>
      <c r="I15" s="121">
        <v>25</v>
      </c>
      <c r="J15" s="122">
        <f>H15+I15</f>
        <v>45</v>
      </c>
      <c r="K15" s="121">
        <v>5</v>
      </c>
      <c r="L15" s="122">
        <f>J15+K15</f>
        <v>50</v>
      </c>
      <c r="M15" s="121">
        <v>25</v>
      </c>
      <c r="N15" s="122">
        <f>L15+M15</f>
        <v>75</v>
      </c>
      <c r="O15" s="121">
        <v>25</v>
      </c>
      <c r="P15" s="122">
        <f>N15+O15</f>
        <v>100</v>
      </c>
    </row>
    <row r="16" spans="1:16" ht="16.5" x14ac:dyDescent="0.3">
      <c r="A16" s="124"/>
      <c r="B16" s="125"/>
      <c r="C16" s="152">
        <f>SUM(C11:C15)</f>
        <v>682732.2782994298</v>
      </c>
      <c r="D16" s="126"/>
      <c r="E16" s="121"/>
      <c r="F16" s="122"/>
      <c r="G16" s="121"/>
      <c r="H16" s="122"/>
      <c r="I16" s="121"/>
      <c r="J16" s="122"/>
      <c r="K16" s="121"/>
      <c r="L16" s="122"/>
      <c r="M16" s="121"/>
      <c r="N16" s="122"/>
      <c r="O16" s="121"/>
      <c r="P16" s="122"/>
    </row>
    <row r="17" spans="1:16" x14ac:dyDescent="0.2">
      <c r="A17" s="127"/>
      <c r="B17" s="128" t="s">
        <v>27</v>
      </c>
      <c r="C17" s="129">
        <f>C16</f>
        <v>682732.2782994298</v>
      </c>
      <c r="D17" s="130">
        <f>SUM(D11:D15)</f>
        <v>1.0000000000000002</v>
      </c>
      <c r="E17" s="131">
        <f>SUMPRODUCT(E11:E15,$D$11:$D$15)/100</f>
        <v>1.735021689844167E-2</v>
      </c>
      <c r="F17" s="132">
        <f>E17</f>
        <v>1.735021689844167E-2</v>
      </c>
      <c r="G17" s="131">
        <f>SUMPRODUCT(G11:G15,$D$11:$D$15)/100</f>
        <v>0.15198259716531801</v>
      </c>
      <c r="H17" s="132">
        <f>F17+G17</f>
        <v>0.16933281406375966</v>
      </c>
      <c r="I17" s="131">
        <f>SUMPRODUCT(I11:I15,$D$11:$D$15)/100</f>
        <v>0.43664766855796516</v>
      </c>
      <c r="J17" s="132">
        <f>H17+I17</f>
        <v>0.60598048262172477</v>
      </c>
      <c r="K17" s="131">
        <f>SUMPRODUCT(K11:K15,$D$11:$D$15)/100</f>
        <v>0.1929678199478935</v>
      </c>
      <c r="L17" s="132">
        <f>J17+K17</f>
        <v>0.79894830256961824</v>
      </c>
      <c r="M17" s="131">
        <f>SUMPRODUCT(M11:M15,$D$11:$D$15)/100</f>
        <v>0.10052584871519091</v>
      </c>
      <c r="N17" s="132">
        <f>L17+M17</f>
        <v>0.89947415128480912</v>
      </c>
      <c r="O17" s="131">
        <f>SUMPRODUCT(O11:O15,$D$11:$D$15)/100</f>
        <v>0.10052584871519091</v>
      </c>
      <c r="P17" s="132">
        <f>N17+O17</f>
        <v>1</v>
      </c>
    </row>
    <row r="18" spans="1:16" ht="14.1" customHeight="1" thickBot="1" x14ac:dyDescent="0.25">
      <c r="A18" s="127"/>
      <c r="B18" s="128" t="s">
        <v>57</v>
      </c>
      <c r="C18" s="133"/>
      <c r="D18" s="134"/>
      <c r="E18" s="230">
        <f>E17*$C$17</f>
        <v>11845.553112062347</v>
      </c>
      <c r="F18" s="231"/>
      <c r="G18" s="230">
        <f>G17*$C$17</f>
        <v>103763.42482454203</v>
      </c>
      <c r="H18" s="231"/>
      <c r="I18" s="230">
        <f>I17*$C$17</f>
        <v>298113.45756871387</v>
      </c>
      <c r="J18" s="231"/>
      <c r="K18" s="230">
        <f>K17*$C$17</f>
        <v>131745.35935149947</v>
      </c>
      <c r="L18" s="231"/>
      <c r="M18" s="230">
        <f>M17*$C$17</f>
        <v>68632.241721306098</v>
      </c>
      <c r="N18" s="231"/>
      <c r="O18" s="230">
        <f>O17*$C$17</f>
        <v>68632.241721306098</v>
      </c>
      <c r="P18" s="231"/>
    </row>
    <row r="20" spans="1:16" x14ac:dyDescent="0.2">
      <c r="F20" s="221"/>
      <c r="G20" s="221"/>
      <c r="H20" s="221"/>
    </row>
    <row r="21" spans="1:16" x14ac:dyDescent="0.2">
      <c r="F21" s="221"/>
      <c r="G21" s="221"/>
      <c r="H21" s="221"/>
    </row>
    <row r="22" spans="1:16" x14ac:dyDescent="0.2">
      <c r="F22" s="221" t="s">
        <v>36</v>
      </c>
      <c r="G22" s="221"/>
      <c r="H22" s="221"/>
    </row>
    <row r="23" spans="1:16" x14ac:dyDescent="0.2">
      <c r="F23" s="242" t="s">
        <v>30</v>
      </c>
      <c r="G23" s="243"/>
      <c r="H23" s="243"/>
    </row>
    <row r="24" spans="1:16" x14ac:dyDescent="0.2">
      <c r="F24" s="244" t="s">
        <v>37</v>
      </c>
      <c r="G24" s="243"/>
      <c r="H24" s="243"/>
    </row>
    <row r="25" spans="1:16" x14ac:dyDescent="0.2">
      <c r="F25" s="72"/>
      <c r="G25" s="137"/>
      <c r="H25" s="66"/>
    </row>
    <row r="99" spans="3:8" s="135" customFormat="1" ht="90" customHeight="1" x14ac:dyDescent="0.2">
      <c r="C99" s="138"/>
      <c r="D99" s="110"/>
      <c r="E99" s="110"/>
      <c r="F99" s="139"/>
      <c r="H99" s="140"/>
    </row>
  </sheetData>
  <sheetProtection selectLockedCells="1" selectUnlockedCells="1"/>
  <mergeCells count="23">
    <mergeCell ref="O8:P9"/>
    <mergeCell ref="O18:P18"/>
    <mergeCell ref="F21:H21"/>
    <mergeCell ref="F22:H22"/>
    <mergeCell ref="F23:H23"/>
    <mergeCell ref="F24:H24"/>
    <mergeCell ref="A6:L6"/>
    <mergeCell ref="K8:L9"/>
    <mergeCell ref="E18:F18"/>
    <mergeCell ref="G18:H18"/>
    <mergeCell ref="I18:J18"/>
    <mergeCell ref="K18:L18"/>
    <mergeCell ref="F20:H20"/>
    <mergeCell ref="M8:N9"/>
    <mergeCell ref="M18:N18"/>
    <mergeCell ref="A1:J1"/>
    <mergeCell ref="A8:A10"/>
    <mergeCell ref="B8:B10"/>
    <mergeCell ref="C8:C10"/>
    <mergeCell ref="D8:D10"/>
    <mergeCell ref="E8:F9"/>
    <mergeCell ref="G8:H9"/>
    <mergeCell ref="I8:J9"/>
  </mergeCells>
  <printOptions horizontalCentered="1"/>
  <pageMargins left="0.11811023622047245" right="7.874015748031496E-2" top="0.6692913385826772" bottom="0.39370078740157483" header="0.51181102362204722" footer="0.11811023622047245"/>
  <pageSetup paperSize="77" scale="66" firstPageNumber="0" orientation="landscape" horizontalDpi="300" verticalDpi="300" r:id="rId1"/>
  <headerFooter alignWithMargins="0">
    <oddFooter>&amp;L&amp;A&amp;RPágina &amp;P de &amp;N</oddFooter>
  </headerFooter>
  <ignoredErrors>
    <ignoredError sqref="A12:C12 A16:B16 A14:C14 C13 A11:B11" formula="1"/>
    <ignoredError sqref="D12:G12 D14:G14 D16:K16 D11 F11 D13 F13 K12 K14 I12 I14" evalError="1" formula="1"/>
    <ignoredError sqref="L11:L12 D18:L18 L17 L13:L14 L16" evalError="1"/>
    <ignoredError sqref="H17 F17 J17 A17:C1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Planilha orçamentária</vt:lpstr>
      <vt:lpstr>Cronograma</vt:lpstr>
      <vt:lpstr>Cronograma!__xlnm_Print_Area</vt:lpstr>
      <vt:lpstr>Cronograma!__xlnm_Print_Titles</vt:lpstr>
      <vt:lpstr>Cronograma!Area_de_impressao</vt:lpstr>
      <vt:lpstr>'Planilha orçamentária'!Area_de_impressao</vt:lpstr>
      <vt:lpstr>Cronograma!Excel_BuiltIn_Print_Area</vt:lpstr>
      <vt:lpstr>Cronograma!Excel_BuiltIn_Print_Titles</vt:lpstr>
      <vt:lpstr>Cronograma!Titulos_de_impressao</vt:lpstr>
      <vt:lpstr>'Planilha orçamentária'!Titulos_de_impressao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alexgaino</cp:lastModifiedBy>
  <cp:lastPrinted>2010-07-16T20:26:47Z</cp:lastPrinted>
  <dcterms:created xsi:type="dcterms:W3CDTF">2009-10-15T12:59:53Z</dcterms:created>
  <dcterms:modified xsi:type="dcterms:W3CDTF">2015-07-28T18:19:17Z</dcterms:modified>
</cp:coreProperties>
</file>