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ras\licitacoes\2019\LICITAÇÕES 2023\14. Anel Viário - Execução\"/>
    </mc:Choice>
  </mc:AlternateContent>
  <xr:revisionPtr revIDLastSave="0" documentId="8_{84392418-99C7-4B65-988E-4BFA3FEBDE1B}" xr6:coauthVersionLast="47" xr6:coauthVersionMax="47" xr10:uidLastSave="{00000000-0000-0000-0000-000000000000}"/>
  <bookViews>
    <workbookView xWindow="12135" yWindow="750" windowWidth="14985" windowHeight="15165" xr2:uid="{8AB91DB3-BC3A-4553-B7AC-603712F0C461}"/>
  </bookViews>
  <sheets>
    <sheet name="Cronograma" sheetId="1" r:id="rId1"/>
  </sheets>
  <externalReferences>
    <externalReference r:id="rId2"/>
  </externalReferences>
  <definedNames>
    <definedName name="_xlnm.Print_Area" localSheetId="0">Cronograma!$A$1:$AB$24</definedName>
    <definedName name="_xlnm.Print_Titles" localSheetId="0">Cronograma!$A:$D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R20" i="1"/>
  <c r="Q20" i="1"/>
  <c r="P20" i="1"/>
  <c r="O20" i="1"/>
  <c r="N20" i="1"/>
  <c r="M20" i="1"/>
  <c r="C19" i="1"/>
  <c r="P19" i="1" s="1"/>
  <c r="B19" i="1"/>
  <c r="AG17" i="1"/>
  <c r="C17" i="1"/>
  <c r="B17" i="1"/>
  <c r="Z16" i="1"/>
  <c r="Y16" i="1"/>
  <c r="X16" i="1"/>
  <c r="W16" i="1"/>
  <c r="V16" i="1"/>
  <c r="U16" i="1"/>
  <c r="T16" i="1"/>
  <c r="S16" i="1"/>
  <c r="R16" i="1"/>
  <c r="Q16" i="1"/>
  <c r="Q15" i="1" s="1"/>
  <c r="P16" i="1"/>
  <c r="AG15" i="1"/>
  <c r="C15" i="1"/>
  <c r="Z15" i="1" s="1"/>
  <c r="B15" i="1"/>
  <c r="AG13" i="1"/>
  <c r="C13" i="1"/>
  <c r="P13" i="1" s="1"/>
  <c r="B13" i="1"/>
  <c r="W12" i="1"/>
  <c r="W11" i="1" s="1"/>
  <c r="V12" i="1"/>
  <c r="V11" i="1" s="1"/>
  <c r="U12" i="1"/>
  <c r="U11" i="1" s="1"/>
  <c r="T12" i="1"/>
  <c r="S12" i="1"/>
  <c r="R12" i="1"/>
  <c r="Q12" i="1"/>
  <c r="P12" i="1"/>
  <c r="O12" i="1"/>
  <c r="N12" i="1"/>
  <c r="M12" i="1"/>
  <c r="L12" i="1"/>
  <c r="L11" i="1" s="1"/>
  <c r="K12" i="1"/>
  <c r="K11" i="1" s="1"/>
  <c r="J12" i="1"/>
  <c r="J11" i="1" s="1"/>
  <c r="I12" i="1"/>
  <c r="I11" i="1" s="1"/>
  <c r="I21" i="1" s="1"/>
  <c r="AG11" i="1"/>
  <c r="M11" i="1"/>
  <c r="C11" i="1"/>
  <c r="P11" i="1" s="1"/>
  <c r="B11" i="1"/>
  <c r="AG9" i="1"/>
  <c r="AF9" i="1"/>
  <c r="AF21" i="1" s="1"/>
  <c r="AE9" i="1"/>
  <c r="AE21" i="1" s="1"/>
  <c r="AD9" i="1"/>
  <c r="AD21" i="1" s="1"/>
  <c r="AC9" i="1"/>
  <c r="AC21" i="1" s="1"/>
  <c r="C9" i="1"/>
  <c r="H9" i="1" s="1"/>
  <c r="H21" i="1" s="1"/>
  <c r="B9" i="1"/>
  <c r="AG7" i="1"/>
  <c r="AF7" i="1"/>
  <c r="AE7" i="1"/>
  <c r="AD7" i="1"/>
  <c r="AC7" i="1"/>
  <c r="C7" i="1"/>
  <c r="B7" i="1"/>
  <c r="A4" i="1"/>
  <c r="A3" i="1"/>
  <c r="AG21" i="1" l="1"/>
  <c r="C21" i="1"/>
  <c r="H22" i="1" s="1"/>
  <c r="W15" i="1"/>
  <c r="W21" i="1" s="1"/>
  <c r="W22" i="1" s="1"/>
  <c r="X15" i="1"/>
  <c r="X21" i="1" s="1"/>
  <c r="X22" i="1" s="1"/>
  <c r="AC22" i="1"/>
  <c r="R11" i="1"/>
  <c r="P15" i="1"/>
  <c r="P21" i="1" s="1"/>
  <c r="P22" i="1" s="1"/>
  <c r="S11" i="1"/>
  <c r="D11" i="1"/>
  <c r="T11" i="1"/>
  <c r="T21" i="1" s="1"/>
  <c r="T22" i="1" s="1"/>
  <c r="K13" i="1"/>
  <c r="K21" i="1" s="1"/>
  <c r="K22" i="1" s="1"/>
  <c r="R15" i="1"/>
  <c r="Y17" i="1"/>
  <c r="Q19" i="1"/>
  <c r="E24" i="1"/>
  <c r="F24" i="1" s="1"/>
  <c r="J13" i="1"/>
  <c r="J21" i="1" s="1"/>
  <c r="J22" i="1" s="1"/>
  <c r="M13" i="1"/>
  <c r="M21" i="1" s="1"/>
  <c r="M22" i="1" s="1"/>
  <c r="T15" i="1"/>
  <c r="AA17" i="1"/>
  <c r="AA21" i="1" s="1"/>
  <c r="AA22" i="1" s="1"/>
  <c r="Q11" i="1"/>
  <c r="L13" i="1"/>
  <c r="L21" i="1" s="1"/>
  <c r="L22" i="1" s="1"/>
  <c r="S15" i="1"/>
  <c r="Z17" i="1"/>
  <c r="Z21" i="1" s="1"/>
  <c r="R19" i="1"/>
  <c r="N13" i="1"/>
  <c r="U15" i="1"/>
  <c r="U21" i="1" s="1"/>
  <c r="AB17" i="1"/>
  <c r="AB21" i="1" s="1"/>
  <c r="O11" i="1"/>
  <c r="O13" i="1"/>
  <c r="V15" i="1"/>
  <c r="V21" i="1" s="1"/>
  <c r="V22" i="1" s="1"/>
  <c r="N11" i="1"/>
  <c r="G7" i="1"/>
  <c r="G21" i="1" s="1"/>
  <c r="G22" i="1" s="1"/>
  <c r="Y15" i="1"/>
  <c r="M19" i="1"/>
  <c r="N19" i="1"/>
  <c r="O19" i="1"/>
  <c r="I22" i="1" l="1"/>
  <c r="AG22" i="1"/>
  <c r="D15" i="1"/>
  <c r="AF22" i="1"/>
  <c r="D13" i="1"/>
  <c r="F22" i="1"/>
  <c r="AE22" i="1"/>
  <c r="D7" i="1"/>
  <c r="G24" i="1"/>
  <c r="H24" i="1" s="1"/>
  <c r="I24" i="1" s="1"/>
  <c r="J24" i="1" s="1"/>
  <c r="K24" i="1" s="1"/>
  <c r="L24" i="1" s="1"/>
  <c r="M24" i="1" s="1"/>
  <c r="D17" i="1"/>
  <c r="AD22" i="1"/>
  <c r="U22" i="1"/>
  <c r="E22" i="1"/>
  <c r="E23" i="1" s="1"/>
  <c r="AB22" i="1"/>
  <c r="D9" i="1"/>
  <c r="D19" i="1"/>
  <c r="Z22" i="1"/>
  <c r="Y21" i="1"/>
  <c r="Y22" i="1" s="1"/>
  <c r="S21" i="1"/>
  <c r="S22" i="1" s="1"/>
  <c r="N21" i="1"/>
  <c r="N22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Q21" i="1"/>
  <c r="Q22" i="1" s="1"/>
  <c r="O21" i="1"/>
  <c r="O22" i="1" s="1"/>
  <c r="R21" i="1"/>
  <c r="R22" i="1" s="1"/>
  <c r="N24" i="1" l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</calcChain>
</file>

<file path=xl/sharedStrings.xml><?xml version="1.0" encoding="utf-8"?>
<sst xmlns="http://schemas.openxmlformats.org/spreadsheetml/2006/main" count="45" uniqueCount="16">
  <si>
    <r>
      <t xml:space="preserve">PROCESSO ADMINISTRATIVO Nº </t>
    </r>
    <r>
      <rPr>
        <b/>
        <sz val="11"/>
        <color rgb="FFFF0000"/>
        <rFont val="Calibri"/>
        <family val="2"/>
        <scheme val="minor"/>
      </rPr>
      <t>XXX</t>
    </r>
    <r>
      <rPr>
        <b/>
        <sz val="11"/>
        <color theme="1"/>
        <rFont val="Calibri"/>
        <family val="2"/>
        <scheme val="minor"/>
      </rPr>
      <t xml:space="preserve">/2023  PROCESSO LICITATÓRIO Nº </t>
    </r>
    <r>
      <rPr>
        <b/>
        <sz val="11"/>
        <color rgb="FFFF0000"/>
        <rFont val="Calibri"/>
        <family val="2"/>
        <scheme val="minor"/>
      </rPr>
      <t>XXX</t>
    </r>
    <r>
      <rPr>
        <b/>
        <sz val="11"/>
        <color theme="1"/>
        <rFont val="Calibri"/>
        <family val="2"/>
        <scheme val="minor"/>
      </rPr>
      <t>/2023 
                                             ANEXO IX - CRONOGRAMA FÍSICO FINANCEIRO</t>
    </r>
  </si>
  <si>
    <t>ITEM</t>
  </si>
  <si>
    <t>SERVIÇO</t>
  </si>
  <si>
    <t>VALOR ORÇADO</t>
  </si>
  <si>
    <t>PERCENTUAL</t>
  </si>
  <si>
    <t>MÊS</t>
  </si>
  <si>
    <t>Anel Viário</t>
  </si>
  <si>
    <t>1.1</t>
  </si>
  <si>
    <t>1.2</t>
  </si>
  <si>
    <t>1.3</t>
  </si>
  <si>
    <t>1.4</t>
  </si>
  <si>
    <t>1.5</t>
  </si>
  <si>
    <t>1.6</t>
  </si>
  <si>
    <t>1.7</t>
  </si>
  <si>
    <t>TOTAIS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</si>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</sst>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10" fontId="0" fillId="0" borderId="17" xfId="2" applyNumberFormat="1" applyFont="1" applyBorder="1" applyAlignment="1">
      <alignment horizontal="center" vertical="center"/>
    </xf>
    <xf numFmtId="44" fontId="0" fillId="3" borderId="18" xfId="1" applyFont="1" applyFill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0" fillId="3" borderId="18" xfId="2" applyNumberFormat="1" applyFont="1" applyFill="1" applyBorder="1" applyAlignment="1">
      <alignment horizontal="center" vertical="center"/>
    </xf>
    <xf numFmtId="10" fontId="0" fillId="0" borderId="16" xfId="2" applyNumberFormat="1" applyFont="1" applyBorder="1" applyAlignment="1">
      <alignment horizontal="center" vertical="center"/>
    </xf>
    <xf numFmtId="10" fontId="0" fillId="0" borderId="17" xfId="2" applyNumberFormat="1" applyFont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10" fontId="0" fillId="0" borderId="18" xfId="2" applyNumberFormat="1" applyFont="1" applyBorder="1" applyAlignment="1">
      <alignment horizontal="center" vertical="center"/>
    </xf>
    <xf numFmtId="10" fontId="0" fillId="3" borderId="16" xfId="2" applyNumberFormat="1" applyFont="1" applyFill="1" applyBorder="1" applyAlignment="1">
      <alignment horizontal="center" vertical="center"/>
    </xf>
    <xf numFmtId="44" fontId="0" fillId="3" borderId="17" xfId="1" applyFont="1" applyFill="1" applyBorder="1" applyAlignment="1">
      <alignment horizontal="center" vertical="center"/>
    </xf>
    <xf numFmtId="10" fontId="0" fillId="3" borderId="17" xfId="2" applyNumberFormat="1" applyFont="1" applyFill="1" applyBorder="1" applyAlignment="1">
      <alignment horizontal="center" vertical="center"/>
    </xf>
    <xf numFmtId="44" fontId="0" fillId="0" borderId="18" xfId="1" applyFont="1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7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10" fontId="0" fillId="0" borderId="24" xfId="2" applyNumberFormat="1" applyFont="1" applyBorder="1" applyAlignment="1">
      <alignment horizontal="center" vertical="center"/>
    </xf>
    <xf numFmtId="10" fontId="0" fillId="0" borderId="25" xfId="2" applyNumberFormat="1" applyFont="1" applyBorder="1" applyAlignment="1">
      <alignment horizontal="center" vertical="center"/>
    </xf>
    <xf numFmtId="10" fontId="0" fillId="0" borderId="23" xfId="2" applyNumberFormat="1" applyFont="1" applyBorder="1" applyAlignment="1">
      <alignment horizontal="center" vertical="center"/>
    </xf>
    <xf numFmtId="10" fontId="0" fillId="3" borderId="23" xfId="2" applyNumberFormat="1" applyFont="1" applyFill="1" applyBorder="1" applyAlignment="1">
      <alignment horizontal="center" vertical="center"/>
    </xf>
    <xf numFmtId="10" fontId="0" fillId="3" borderId="24" xfId="2" applyNumberFormat="1" applyFont="1" applyFill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10" fontId="0" fillId="0" borderId="17" xfId="2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4" fontId="2" fillId="0" borderId="16" xfId="0" applyNumberFormat="1" applyFont="1" applyBorder="1" applyAlignment="1">
      <alignment horizontal="center" vertical="center"/>
    </xf>
    <xf numFmtId="9" fontId="0" fillId="0" borderId="16" xfId="2" applyFont="1" applyBorder="1" applyAlignment="1">
      <alignment horizontal="center" vertical="center"/>
    </xf>
    <xf numFmtId="10" fontId="0" fillId="0" borderId="24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29</xdr:row>
      <xdr:rowOff>180975</xdr:rowOff>
    </xdr:from>
    <xdr:to>
      <xdr:col>15</xdr:col>
      <xdr:colOff>847725</xdr:colOff>
      <xdr:row>31</xdr:row>
      <xdr:rowOff>38100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52E5DF4-320F-4B2C-8741-EF184E98433B}"/>
            </a:ext>
          </a:extLst>
        </xdr:cNvPr>
        <xdr:cNvSpPr txBox="1"/>
      </xdr:nvSpPr>
      <xdr:spPr>
        <a:xfrm>
          <a:off x="20955000" y="6657975"/>
          <a:ext cx="5143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chemeClr val="bg1"/>
              </a:solidFill>
            </a:rPr>
            <a:t>100,0 %</a:t>
          </a:r>
        </a:p>
      </xdr:txBody>
    </xdr:sp>
    <xdr:clientData/>
  </xdr:twoCellAnchor>
  <xdr:twoCellAnchor editAs="oneCell">
    <xdr:from>
      <xdr:col>23</xdr:col>
      <xdr:colOff>746412</xdr:colOff>
      <xdr:row>0</xdr:row>
      <xdr:rowOff>180109</xdr:rowOff>
    </xdr:from>
    <xdr:to>
      <xdr:col>24</xdr:col>
      <xdr:colOff>333560</xdr:colOff>
      <xdr:row>3</xdr:row>
      <xdr:rowOff>207818</xdr:rowOff>
    </xdr:to>
    <xdr:pic>
      <xdr:nvPicPr>
        <xdr:cNvPr id="3" name="Imagem 2" descr="Imagem 01">
          <a:extLst>
            <a:ext uri="{FF2B5EF4-FFF2-40B4-BE49-F238E27FC236}">
              <a16:creationId xmlns:a16="http://schemas.microsoft.com/office/drawing/2014/main" id="{CE6B00BC-8A17-437D-A894-A016340E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83637" y="180109"/>
          <a:ext cx="901598" cy="1113559"/>
        </a:xfrm>
        <a:prstGeom prst="rect">
          <a:avLst/>
        </a:prstGeom>
        <a:noFill/>
      </xdr:spPr>
    </xdr:pic>
    <xdr:clientData/>
  </xdr:twoCellAnchor>
  <xdr:twoCellAnchor>
    <xdr:from>
      <xdr:col>24</xdr:col>
      <xdr:colOff>457199</xdr:colOff>
      <xdr:row>0</xdr:row>
      <xdr:rowOff>138545</xdr:rowOff>
    </xdr:from>
    <xdr:to>
      <xdr:col>27</xdr:col>
      <xdr:colOff>775853</xdr:colOff>
      <xdr:row>3</xdr:row>
      <xdr:rowOff>180108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191C3E0-8FA4-4710-ABF3-5485B8A17196}"/>
            </a:ext>
          </a:extLst>
        </xdr:cNvPr>
        <xdr:cNvSpPr txBox="1"/>
      </xdr:nvSpPr>
      <xdr:spPr>
        <a:xfrm>
          <a:off x="32908874" y="138545"/>
          <a:ext cx="4262004" cy="112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/>
            <a:t>PREFEITURA MUNICIPAL DE CORDEIRÓPOLIS</a:t>
          </a:r>
        </a:p>
        <a:p>
          <a:pPr algn="ctr"/>
          <a:r>
            <a:rPr lang="pt-BR" sz="1800" b="1"/>
            <a:t>Estado de São Paulo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bras\licitacoes\2019\LICITA&#199;&#213;ES%202023\14.%20Anel%20Vi&#225;rio%20-%20Execu&#231;&#227;o\ANEXO%20VIII%20-%20CRIT&#201;RIO%20DE%20PAGAMENTO.xlsx" TargetMode="External"/><Relationship Id="rId1" Type="http://schemas.openxmlformats.org/officeDocument/2006/relationships/externalLinkPath" Target="ANEXO%20VIII%20-%20CRIT&#201;RIO%20DE%20PAG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amento"/>
    </sheetNames>
    <sheetDataSet>
      <sheetData sheetId="0">
        <row r="2">
          <cell r="A2" t="str">
            <v>Objeto: Contratação de empresa especializada para a elaboração de Projeto Executivo e Execução das obras de implantação do Anel Viário de Cordeirópolis</v>
          </cell>
        </row>
        <row r="3">
          <cell r="A3" t="str">
            <v>Local: Cordeirópolis/SP</v>
          </cell>
        </row>
        <row r="4">
          <cell r="A4" t="str">
            <v>ITEM</v>
          </cell>
          <cell r="B4" t="str">
            <v>SERVIÇO</v>
          </cell>
          <cell r="C4" t="str">
            <v>UNID</v>
          </cell>
          <cell r="D4" t="str">
            <v>QUANTIDADE</v>
          </cell>
          <cell r="E4" t="str">
            <v>PERCENTUAL DO GLOBAL</v>
          </cell>
          <cell r="F4" t="str">
            <v>VALOR POR UNIDADE</v>
          </cell>
          <cell r="G4" t="str">
            <v>VALOR ORÇADO</v>
          </cell>
          <cell r="H4" t="str">
            <v>DESCONTO PROPOSTO (%)</v>
          </cell>
          <cell r="I4" t="str">
            <v>VALOR PROPOSTO</v>
          </cell>
        </row>
        <row r="5">
          <cell r="A5" t="str">
            <v>OBRAS DE CONSTRUÇÃO</v>
          </cell>
        </row>
        <row r="6">
          <cell r="A6">
            <v>1</v>
          </cell>
          <cell r="B6" t="str">
            <v>Anel Viário</v>
          </cell>
          <cell r="E6">
            <v>0.99999999999999989</v>
          </cell>
          <cell r="G6">
            <v>104511766.35290162</v>
          </cell>
          <cell r="H6">
            <v>0</v>
          </cell>
          <cell r="I6">
            <v>104511766.35290162</v>
          </cell>
        </row>
        <row r="7">
          <cell r="A7" t="str">
            <v>1.1</v>
          </cell>
          <cell r="B7" t="str">
            <v>Projeto Executivo</v>
          </cell>
          <cell r="C7" t="str">
            <v>ud</v>
          </cell>
          <cell r="D7">
            <v>1</v>
          </cell>
          <cell r="E7">
            <v>3.3499779232300728E-3</v>
          </cell>
          <cell r="F7">
            <v>350112.11</v>
          </cell>
          <cell r="G7">
            <v>350112.11</v>
          </cell>
          <cell r="H7">
            <v>0</v>
          </cell>
          <cell r="I7">
            <v>350112.11</v>
          </cell>
        </row>
        <row r="8">
          <cell r="A8" t="str">
            <v>1.2</v>
          </cell>
          <cell r="B8" t="str">
            <v>Canteiro de obras</v>
          </cell>
          <cell r="C8" t="str">
            <v>ud</v>
          </cell>
          <cell r="D8">
            <v>1</v>
          </cell>
          <cell r="E8">
            <v>1.5796635884303988E-2</v>
          </cell>
          <cell r="F8">
            <v>1650934.31870224</v>
          </cell>
          <cell r="G8">
            <v>1650934.31870224</v>
          </cell>
          <cell r="H8">
            <v>0</v>
          </cell>
          <cell r="I8">
            <v>1650934.31870224</v>
          </cell>
        </row>
        <row r="9">
          <cell r="A9" t="str">
            <v>1.3</v>
          </cell>
          <cell r="B9" t="str">
            <v>Serviços Preliminares e Terraplenagem</v>
          </cell>
          <cell r="C9" t="str">
            <v>km</v>
          </cell>
          <cell r="D9">
            <v>11.106</v>
          </cell>
          <cell r="E9">
            <v>0.34196423577150414</v>
          </cell>
          <cell r="F9">
            <v>3218016.0552854314</v>
          </cell>
          <cell r="G9">
            <v>35739286.310000002</v>
          </cell>
          <cell r="H9">
            <v>0</v>
          </cell>
          <cell r="I9">
            <v>35739286.310000002</v>
          </cell>
        </row>
        <row r="10">
          <cell r="A10" t="str">
            <v>1.4</v>
          </cell>
          <cell r="B10" t="str">
            <v>Drenagem</v>
          </cell>
          <cell r="C10" t="str">
            <v>km</v>
          </cell>
          <cell r="D10">
            <v>11.106</v>
          </cell>
          <cell r="E10">
            <v>0.10880494104747065</v>
          </cell>
          <cell r="F10">
            <v>1023896.6843863217</v>
          </cell>
          <cell r="G10">
            <v>11371396.576794488</v>
          </cell>
          <cell r="H10">
            <v>0</v>
          </cell>
          <cell r="I10">
            <v>11371396.576794488</v>
          </cell>
        </row>
        <row r="11">
          <cell r="A11" t="str">
            <v>1.5</v>
          </cell>
          <cell r="B11" t="str">
            <v>Pavimentação</v>
          </cell>
          <cell r="C11" t="str">
            <v>km</v>
          </cell>
          <cell r="D11">
            <v>11.106</v>
          </cell>
          <cell r="E11">
            <v>0.43808839515077735</v>
          </cell>
          <cell r="F11">
            <v>4122581.667199323</v>
          </cell>
          <cell r="G11">
            <v>45785391.995915681</v>
          </cell>
          <cell r="H11">
            <v>0</v>
          </cell>
          <cell r="I11">
            <v>45785391.995915681</v>
          </cell>
        </row>
        <row r="12">
          <cell r="A12" t="str">
            <v>1.6</v>
          </cell>
          <cell r="B12" t="str">
            <v>Sinalização</v>
          </cell>
          <cell r="C12" t="str">
            <v>km</v>
          </cell>
          <cell r="D12">
            <v>11.106</v>
          </cell>
          <cell r="E12">
            <v>6.4550564559190879E-2</v>
          </cell>
          <cell r="F12">
            <v>607445.84199154063</v>
          </cell>
          <cell r="G12">
            <v>6746293.5211580498</v>
          </cell>
          <cell r="H12">
            <v>0</v>
          </cell>
          <cell r="I12">
            <v>6746293.5211580498</v>
          </cell>
        </row>
        <row r="13">
          <cell r="A13" t="str">
            <v>1.7</v>
          </cell>
          <cell r="B13" t="str">
            <v>Paisagismo e Obras Complementares</v>
          </cell>
          <cell r="C13" t="str">
            <v>km</v>
          </cell>
          <cell r="D13">
            <v>11.106</v>
          </cell>
          <cell r="E13">
            <v>2.7445249663522773E-2</v>
          </cell>
          <cell r="F13">
            <v>258270.44123277001</v>
          </cell>
          <cell r="G13">
            <v>2868351.5203311439</v>
          </cell>
          <cell r="H13">
            <v>0</v>
          </cell>
          <cell r="I13">
            <v>2868351.5203311439</v>
          </cell>
        </row>
        <row r="14">
          <cell r="A14" t="str">
            <v>TOTAL</v>
          </cell>
          <cell r="G14">
            <v>104511766.35290162</v>
          </cell>
          <cell r="I14">
            <v>104511766.35290162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E044-62BC-455D-B36D-20AC09EFE18D}">
  <dimension ref="A1:AQ24"/>
  <sheetViews>
    <sheetView tabSelected="1" zoomScale="55" zoomScaleNormal="55" zoomScaleSheetLayoutView="55" workbookViewId="0">
      <selection sqref="A1:W2"/>
    </sheetView>
  </sheetViews>
  <sheetFormatPr defaultColWidth="9.140625" defaultRowHeight="15" x14ac:dyDescent="0.25"/>
  <cols>
    <col min="1" max="1" width="5.42578125" style="86" bestFit="1" customWidth="1"/>
    <col min="2" max="2" width="45.5703125" style="86" customWidth="1"/>
    <col min="3" max="3" width="25.42578125" style="86" bestFit="1" customWidth="1"/>
    <col min="4" max="4" width="16" style="86" bestFit="1" customWidth="1"/>
    <col min="5" max="28" width="19.7109375" style="86" customWidth="1"/>
    <col min="29" max="32" width="19.140625" style="86" hidden="1" customWidth="1"/>
    <col min="33" max="33" width="17.7109375" style="86" hidden="1" customWidth="1"/>
    <col min="44" max="16384" width="9.140625" style="86"/>
  </cols>
  <sheetData>
    <row r="1" spans="1:33" ht="28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2"/>
      <c r="AA1" s="2"/>
      <c r="AB1" s="3"/>
      <c r="AC1" s="4"/>
      <c r="AD1" s="4"/>
      <c r="AE1" s="4"/>
      <c r="AF1" s="4"/>
      <c r="AG1" s="5"/>
    </row>
    <row r="2" spans="1:33" ht="28.9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9"/>
      <c r="Y2" s="9"/>
      <c r="Z2" s="9"/>
      <c r="AA2" s="9"/>
      <c r="AB2" s="10"/>
      <c r="AC2" s="11"/>
      <c r="AD2" s="11"/>
      <c r="AE2" s="11"/>
      <c r="AF2" s="11"/>
      <c r="AG2" s="12"/>
    </row>
    <row r="3" spans="1:33" ht="28.9" customHeight="1" thickBot="1" x14ac:dyDescent="0.3">
      <c r="A3" s="13" t="str">
        <f>[1]Pagamento!A2</f>
        <v>Objeto: Contratação de empresa especializada para a elaboração de Projeto Executivo e Execução das obras de implantação do Anel Viário de Cordeirópolis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9"/>
      <c r="Y3" s="9"/>
      <c r="Z3" s="9"/>
      <c r="AA3" s="9"/>
      <c r="AB3" s="10"/>
      <c r="AC3" s="16"/>
      <c r="AD3" s="16"/>
      <c r="AE3" s="16"/>
      <c r="AF3" s="16"/>
      <c r="AG3" s="17"/>
    </row>
    <row r="4" spans="1:33" ht="28.9" customHeight="1" thickBot="1" x14ac:dyDescent="0.3">
      <c r="A4" s="18" t="str">
        <f>[1]Pagamento!A3</f>
        <v>Local: Cordeirópolis/SP</v>
      </c>
      <c r="B4" s="19"/>
      <c r="C4" s="19"/>
      <c r="D4" s="1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7"/>
      <c r="Y4" s="7"/>
      <c r="Z4" s="7"/>
      <c r="AA4" s="7"/>
      <c r="AB4" s="8"/>
      <c r="AC4" s="16"/>
      <c r="AD4" s="16"/>
      <c r="AE4" s="16"/>
      <c r="AF4" s="16"/>
      <c r="AG4" s="17"/>
    </row>
    <row r="5" spans="1:33" ht="30" customHeight="1" x14ac:dyDescent="0.25">
      <c r="A5" s="20" t="s">
        <v>1</v>
      </c>
      <c r="B5" s="21" t="s">
        <v>2</v>
      </c>
      <c r="C5" s="21" t="s">
        <v>3</v>
      </c>
      <c r="D5" s="22" t="s">
        <v>4</v>
      </c>
      <c r="E5" s="23" t="s">
        <v>5</v>
      </c>
      <c r="F5" s="24" t="s">
        <v>5</v>
      </c>
      <c r="G5" s="24" t="s">
        <v>5</v>
      </c>
      <c r="H5" s="24" t="s">
        <v>5</v>
      </c>
      <c r="I5" s="24" t="s">
        <v>5</v>
      </c>
      <c r="J5" s="24" t="s">
        <v>5</v>
      </c>
      <c r="K5" s="24" t="s">
        <v>5</v>
      </c>
      <c r="L5" s="24" t="s">
        <v>5</v>
      </c>
      <c r="M5" s="24" t="s">
        <v>5</v>
      </c>
      <c r="N5" s="24" t="s">
        <v>5</v>
      </c>
      <c r="O5" s="24" t="s">
        <v>5</v>
      </c>
      <c r="P5" s="24" t="s">
        <v>5</v>
      </c>
      <c r="Q5" s="24" t="s">
        <v>5</v>
      </c>
      <c r="R5" s="24" t="s">
        <v>5</v>
      </c>
      <c r="S5" s="24" t="s">
        <v>5</v>
      </c>
      <c r="T5" s="24" t="s">
        <v>5</v>
      </c>
      <c r="U5" s="24" t="s">
        <v>5</v>
      </c>
      <c r="V5" s="24" t="s">
        <v>5</v>
      </c>
      <c r="W5" s="24" t="s">
        <v>5</v>
      </c>
      <c r="X5" s="24" t="s">
        <v>5</v>
      </c>
      <c r="Y5" s="24" t="s">
        <v>5</v>
      </c>
      <c r="Z5" s="24" t="s">
        <v>5</v>
      </c>
      <c r="AA5" s="24" t="s">
        <v>5</v>
      </c>
      <c r="AB5" s="25" t="s">
        <v>5</v>
      </c>
      <c r="AC5" s="23" t="s">
        <v>5</v>
      </c>
      <c r="AD5" s="24" t="s">
        <v>5</v>
      </c>
      <c r="AE5" s="24" t="s">
        <v>5</v>
      </c>
      <c r="AF5" s="24" t="s">
        <v>5</v>
      </c>
      <c r="AG5" s="25" t="s">
        <v>5</v>
      </c>
    </row>
    <row r="6" spans="1:33" x14ac:dyDescent="0.25">
      <c r="A6" s="26">
        <v>1</v>
      </c>
      <c r="B6" s="27" t="s">
        <v>6</v>
      </c>
      <c r="C6" s="27"/>
      <c r="D6" s="28"/>
      <c r="E6" s="29">
        <v>1</v>
      </c>
      <c r="F6" s="30">
        <v>2</v>
      </c>
      <c r="G6" s="30">
        <v>3</v>
      </c>
      <c r="H6" s="30">
        <v>4</v>
      </c>
      <c r="I6" s="30">
        <v>5</v>
      </c>
      <c r="J6" s="30">
        <v>6</v>
      </c>
      <c r="K6" s="30">
        <v>7</v>
      </c>
      <c r="L6" s="30">
        <v>8</v>
      </c>
      <c r="M6" s="30">
        <v>9</v>
      </c>
      <c r="N6" s="30">
        <v>10</v>
      </c>
      <c r="O6" s="30">
        <v>11</v>
      </c>
      <c r="P6" s="30">
        <v>12</v>
      </c>
      <c r="Q6" s="30">
        <v>13</v>
      </c>
      <c r="R6" s="30">
        <v>14</v>
      </c>
      <c r="S6" s="30">
        <v>15</v>
      </c>
      <c r="T6" s="30">
        <v>16</v>
      </c>
      <c r="U6" s="30">
        <v>17</v>
      </c>
      <c r="V6" s="30">
        <v>18</v>
      </c>
      <c r="W6" s="30">
        <v>19</v>
      </c>
      <c r="X6" s="30">
        <v>20</v>
      </c>
      <c r="Y6" s="30">
        <v>21</v>
      </c>
      <c r="Z6" s="30">
        <v>22</v>
      </c>
      <c r="AA6" s="30">
        <v>23</v>
      </c>
      <c r="AB6" s="31">
        <v>24</v>
      </c>
      <c r="AC6" s="29">
        <v>25</v>
      </c>
      <c r="AD6" s="30">
        <v>26</v>
      </c>
      <c r="AE6" s="30">
        <v>27</v>
      </c>
      <c r="AF6" s="30">
        <v>28</v>
      </c>
      <c r="AG6" s="31">
        <v>29</v>
      </c>
    </row>
    <row r="7" spans="1:33" x14ac:dyDescent="0.25">
      <c r="A7" s="32" t="s">
        <v>7</v>
      </c>
      <c r="B7" s="33" t="str">
        <f>VLOOKUP(A7,[1]Pagamento!A2:I11,2,FALSE)</f>
        <v>Projeto Executivo</v>
      </c>
      <c r="C7" s="34">
        <f>VLOOKUP(A7,[1]Pagamento!$A$7:$G$13,7,FALSE)</f>
        <v>350112.11</v>
      </c>
      <c r="D7" s="35">
        <f>C7/$C$21</f>
        <v>3.3499779232300728E-3</v>
      </c>
      <c r="E7" s="36"/>
      <c r="F7" s="36"/>
      <c r="G7" s="36">
        <f t="shared" ref="G7:H9" si="0">IF(G8="","",G8*$C7)</f>
        <v>350112.11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  <c r="AC7" s="39" t="str">
        <f t="shared" ref="AC7:AG9" si="1">IF(AC8="","",AC8*$C7)</f>
        <v/>
      </c>
      <c r="AD7" s="37" t="str">
        <f t="shared" si="1"/>
        <v/>
      </c>
      <c r="AE7" s="37" t="str">
        <f t="shared" si="1"/>
        <v/>
      </c>
      <c r="AF7" s="37" t="str">
        <f t="shared" si="1"/>
        <v/>
      </c>
      <c r="AG7" s="38" t="str">
        <f t="shared" si="1"/>
        <v/>
      </c>
    </row>
    <row r="8" spans="1:33" x14ac:dyDescent="0.25">
      <c r="A8" s="32"/>
      <c r="B8" s="40"/>
      <c r="C8" s="34"/>
      <c r="D8" s="35"/>
      <c r="E8" s="41"/>
      <c r="F8" s="41"/>
      <c r="G8" s="41">
        <v>1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7"/>
      <c r="T8" s="37"/>
      <c r="U8" s="37"/>
      <c r="V8" s="37"/>
      <c r="W8" s="37"/>
      <c r="X8" s="37"/>
      <c r="Y8" s="37"/>
      <c r="Z8" s="37"/>
      <c r="AA8" s="37"/>
      <c r="AB8" s="38"/>
      <c r="AC8" s="39"/>
      <c r="AD8" s="37"/>
      <c r="AE8" s="37"/>
      <c r="AF8" s="37"/>
      <c r="AG8" s="43"/>
    </row>
    <row r="9" spans="1:33" x14ac:dyDescent="0.25">
      <c r="A9" s="32" t="s">
        <v>8</v>
      </c>
      <c r="B9" s="33" t="str">
        <f>VLOOKUP(A9,[1]Pagamento!A4:I13,2,FALSE)</f>
        <v>Canteiro de obras</v>
      </c>
      <c r="C9" s="34">
        <f>VLOOKUP(A9,[1]Pagamento!$A$7:$G$13,7,FALSE)</f>
        <v>1650934.31870224</v>
      </c>
      <c r="D9" s="35">
        <f>C9/$C$21</f>
        <v>1.5796635884303988E-2</v>
      </c>
      <c r="E9" s="39"/>
      <c r="F9" s="37"/>
      <c r="G9" s="37"/>
      <c r="H9" s="36">
        <f t="shared" si="0"/>
        <v>1650934.31870224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  <c r="AC9" s="39" t="str">
        <f t="shared" si="1"/>
        <v/>
      </c>
      <c r="AD9" s="37" t="str">
        <f t="shared" si="1"/>
        <v/>
      </c>
      <c r="AE9" s="37" t="str">
        <f t="shared" si="1"/>
        <v/>
      </c>
      <c r="AF9" s="37" t="str">
        <f t="shared" si="1"/>
        <v/>
      </c>
      <c r="AG9" s="38" t="str">
        <f t="shared" si="1"/>
        <v/>
      </c>
    </row>
    <row r="10" spans="1:33" x14ac:dyDescent="0.25">
      <c r="A10" s="32"/>
      <c r="B10" s="40"/>
      <c r="C10" s="34"/>
      <c r="D10" s="35"/>
      <c r="E10" s="39"/>
      <c r="F10" s="37"/>
      <c r="G10" s="37"/>
      <c r="H10" s="41">
        <v>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37"/>
      <c r="V10" s="37"/>
      <c r="W10" s="37"/>
      <c r="X10" s="37"/>
      <c r="Y10" s="37"/>
      <c r="Z10" s="37"/>
      <c r="AA10" s="37"/>
      <c r="AB10" s="38"/>
      <c r="AC10" s="39"/>
      <c r="AD10" s="37"/>
      <c r="AE10" s="37"/>
      <c r="AF10" s="37"/>
      <c r="AG10" s="43"/>
    </row>
    <row r="11" spans="1:33" x14ac:dyDescent="0.25">
      <c r="A11" s="32" t="s">
        <v>9</v>
      </c>
      <c r="B11" s="33" t="str">
        <f>VLOOKUP(A11,[1]Pagamento!A5:I15,2,FALSE)</f>
        <v>Serviços Preliminares e Terraplenagem</v>
      </c>
      <c r="C11" s="34">
        <f>VLOOKUP(A11,[1]Pagamento!$A$7:$G$13,7,FALSE)</f>
        <v>35739286.310000002</v>
      </c>
      <c r="D11" s="35">
        <f t="shared" ref="D11" si="2">C11/$C$21</f>
        <v>0.34196423577150414</v>
      </c>
      <c r="E11" s="39"/>
      <c r="F11" s="37"/>
      <c r="G11" s="37"/>
      <c r="H11" s="39"/>
      <c r="I11" s="44">
        <f t="shared" ref="I11:AG11" si="3">IF(I12="","",I12*$C11)</f>
        <v>2382619.0873333337</v>
      </c>
      <c r="J11" s="44">
        <f t="shared" si="3"/>
        <v>2382619.0873333337</v>
      </c>
      <c r="K11" s="44">
        <f t="shared" si="3"/>
        <v>2382619.0873333337</v>
      </c>
      <c r="L11" s="44">
        <f t="shared" si="3"/>
        <v>2382619.0873333337</v>
      </c>
      <c r="M11" s="44">
        <f t="shared" si="3"/>
        <v>2382619.0873333337</v>
      </c>
      <c r="N11" s="44">
        <f t="shared" si="3"/>
        <v>2382619.0873333337</v>
      </c>
      <c r="O11" s="44">
        <f t="shared" si="3"/>
        <v>2382619.0873333337</v>
      </c>
      <c r="P11" s="44">
        <f t="shared" si="3"/>
        <v>2382619.0873333337</v>
      </c>
      <c r="Q11" s="44">
        <f t="shared" si="3"/>
        <v>2382619.0873333337</v>
      </c>
      <c r="R11" s="44">
        <f t="shared" si="3"/>
        <v>2382619.0873333337</v>
      </c>
      <c r="S11" s="44">
        <f t="shared" si="3"/>
        <v>2382619.0873333337</v>
      </c>
      <c r="T11" s="44">
        <f t="shared" si="3"/>
        <v>2382619.0873333337</v>
      </c>
      <c r="U11" s="44">
        <f t="shared" si="3"/>
        <v>2382619.0873333337</v>
      </c>
      <c r="V11" s="44">
        <f t="shared" si="3"/>
        <v>2382619.0873333337</v>
      </c>
      <c r="W11" s="44">
        <f t="shared" si="3"/>
        <v>2382619.0873333337</v>
      </c>
      <c r="X11" s="37"/>
      <c r="Y11" s="37"/>
      <c r="Z11" s="37"/>
      <c r="AA11" s="37"/>
      <c r="AB11" s="38"/>
      <c r="AC11" s="39"/>
      <c r="AD11" s="37"/>
      <c r="AE11" s="37"/>
      <c r="AF11" s="37"/>
      <c r="AG11" s="38" t="str">
        <f t="shared" si="3"/>
        <v/>
      </c>
    </row>
    <row r="12" spans="1:33" x14ac:dyDescent="0.25">
      <c r="A12" s="32"/>
      <c r="B12" s="40"/>
      <c r="C12" s="34"/>
      <c r="D12" s="35"/>
      <c r="E12" s="39"/>
      <c r="F12" s="37"/>
      <c r="G12" s="37"/>
      <c r="H12" s="45"/>
      <c r="I12" s="46">
        <f>1/15</f>
        <v>6.6666666666666666E-2</v>
      </c>
      <c r="J12" s="46">
        <f t="shared" ref="J12:W12" si="4">1/15</f>
        <v>6.6666666666666666E-2</v>
      </c>
      <c r="K12" s="46">
        <f t="shared" si="4"/>
        <v>6.6666666666666666E-2</v>
      </c>
      <c r="L12" s="46">
        <f t="shared" si="4"/>
        <v>6.6666666666666666E-2</v>
      </c>
      <c r="M12" s="46">
        <f t="shared" si="4"/>
        <v>6.6666666666666666E-2</v>
      </c>
      <c r="N12" s="46">
        <f t="shared" si="4"/>
        <v>6.6666666666666666E-2</v>
      </c>
      <c r="O12" s="46">
        <f t="shared" si="4"/>
        <v>6.6666666666666666E-2</v>
      </c>
      <c r="P12" s="46">
        <f t="shared" si="4"/>
        <v>6.6666666666666666E-2</v>
      </c>
      <c r="Q12" s="46">
        <f t="shared" si="4"/>
        <v>6.6666666666666666E-2</v>
      </c>
      <c r="R12" s="46">
        <f t="shared" si="4"/>
        <v>6.6666666666666666E-2</v>
      </c>
      <c r="S12" s="46">
        <f t="shared" si="4"/>
        <v>6.6666666666666666E-2</v>
      </c>
      <c r="T12" s="46">
        <f t="shared" si="4"/>
        <v>6.6666666666666666E-2</v>
      </c>
      <c r="U12" s="46">
        <f t="shared" si="4"/>
        <v>6.6666666666666666E-2</v>
      </c>
      <c r="V12" s="46">
        <f t="shared" si="4"/>
        <v>6.6666666666666666E-2</v>
      </c>
      <c r="W12" s="46">
        <f t="shared" si="4"/>
        <v>6.6666666666666666E-2</v>
      </c>
      <c r="X12" s="37"/>
      <c r="Y12" s="37"/>
      <c r="Z12" s="37"/>
      <c r="AA12" s="37"/>
      <c r="AB12" s="38"/>
      <c r="AC12" s="39"/>
      <c r="AD12" s="37"/>
      <c r="AE12" s="37"/>
      <c r="AF12" s="37"/>
      <c r="AG12" s="43"/>
    </row>
    <row r="13" spans="1:33" x14ac:dyDescent="0.25">
      <c r="A13" s="32" t="s">
        <v>10</v>
      </c>
      <c r="B13" s="33" t="str">
        <f>VLOOKUP(A13,[1]Pagamento!A5:I17,2,FALSE)</f>
        <v>Drenagem</v>
      </c>
      <c r="C13" s="34">
        <f>VLOOKUP(A13,[1]Pagamento!$A$7:$G$13,7,FALSE)</f>
        <v>11371396.576794488</v>
      </c>
      <c r="D13" s="35">
        <f t="shared" ref="D13" si="5">C13/$C$21</f>
        <v>0.10880494104747065</v>
      </c>
      <c r="E13" s="39"/>
      <c r="F13" s="37"/>
      <c r="G13" s="37"/>
      <c r="H13" s="39"/>
      <c r="I13" s="37"/>
      <c r="J13" s="44">
        <f t="shared" ref="J13:M13" si="6">IF(J14="","",J14*$C13)</f>
        <v>1137139.6576794488</v>
      </c>
      <c r="K13" s="44">
        <f t="shared" si="6"/>
        <v>1705709.4865191733</v>
      </c>
      <c r="L13" s="44">
        <f t="shared" si="6"/>
        <v>2274279.3153588977</v>
      </c>
      <c r="M13" s="44">
        <f t="shared" si="6"/>
        <v>2274279.3153588977</v>
      </c>
      <c r="N13" s="44">
        <f>IF(N14="","",N14*$C13)</f>
        <v>1705709.4865191733</v>
      </c>
      <c r="O13" s="44">
        <f>IF(O14="","",O14*$C13)</f>
        <v>1137139.6576794488</v>
      </c>
      <c r="P13" s="44">
        <f>IF(P14="","",P14*$C13)</f>
        <v>1137139.6576794488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  <c r="AC13" s="39"/>
      <c r="AD13" s="37"/>
      <c r="AE13" s="37"/>
      <c r="AF13" s="37"/>
      <c r="AG13" s="38" t="str">
        <f>IF(AG14="","",AG14*$C13)</f>
        <v/>
      </c>
    </row>
    <row r="14" spans="1:33" x14ac:dyDescent="0.25">
      <c r="A14" s="32"/>
      <c r="B14" s="40"/>
      <c r="C14" s="34"/>
      <c r="D14" s="35"/>
      <c r="E14" s="39"/>
      <c r="F14" s="37"/>
      <c r="G14" s="37"/>
      <c r="H14" s="45"/>
      <c r="I14" s="42"/>
      <c r="J14" s="46">
        <v>0.1</v>
      </c>
      <c r="K14" s="46">
        <v>0.15</v>
      </c>
      <c r="L14" s="46">
        <v>0.2</v>
      </c>
      <c r="M14" s="46">
        <v>0.2</v>
      </c>
      <c r="N14" s="46">
        <v>0.15</v>
      </c>
      <c r="O14" s="46">
        <v>0.1</v>
      </c>
      <c r="P14" s="46">
        <v>0.1</v>
      </c>
      <c r="Q14" s="42"/>
      <c r="R14" s="42"/>
      <c r="S14" s="42"/>
      <c r="T14" s="42"/>
      <c r="U14" s="37"/>
      <c r="V14" s="37"/>
      <c r="W14" s="37"/>
      <c r="X14" s="37"/>
      <c r="Y14" s="37"/>
      <c r="Z14" s="37"/>
      <c r="AA14" s="37"/>
      <c r="AB14" s="38"/>
      <c r="AC14" s="39"/>
      <c r="AD14" s="37"/>
      <c r="AE14" s="37"/>
      <c r="AF14" s="37"/>
      <c r="AG14" s="43"/>
    </row>
    <row r="15" spans="1:33" x14ac:dyDescent="0.25">
      <c r="A15" s="32" t="s">
        <v>11</v>
      </c>
      <c r="B15" s="33" t="str">
        <f>VLOOKUP(A15,[1]Pagamento!A6:I19,2,FALSE)</f>
        <v>Pavimentação</v>
      </c>
      <c r="C15" s="34">
        <f>VLOOKUP(A15,[1]Pagamento!$A$7:$G$13,7,FALSE)</f>
        <v>45785391.995915681</v>
      </c>
      <c r="D15" s="35">
        <f t="shared" ref="D15" si="7">C15/$C$21</f>
        <v>0.43808839515077735</v>
      </c>
      <c r="E15" s="39"/>
      <c r="F15" s="37"/>
      <c r="G15" s="37"/>
      <c r="H15" s="39"/>
      <c r="I15" s="37"/>
      <c r="J15" s="37"/>
      <c r="K15" s="37"/>
      <c r="L15" s="37"/>
      <c r="M15" s="42"/>
      <c r="N15" s="42"/>
      <c r="O15" s="42"/>
      <c r="P15" s="44">
        <f t="shared" ref="P15:Z15" si="8">IF(P16="","",P16*$C15)</f>
        <v>4162308.3632650622</v>
      </c>
      <c r="Q15" s="44">
        <f t="shared" si="8"/>
        <v>4162308.3632650622</v>
      </c>
      <c r="R15" s="44">
        <f t="shared" si="8"/>
        <v>4162308.3632650622</v>
      </c>
      <c r="S15" s="44">
        <f t="shared" si="8"/>
        <v>4162308.3632650622</v>
      </c>
      <c r="T15" s="44">
        <f t="shared" si="8"/>
        <v>4162308.3632650622</v>
      </c>
      <c r="U15" s="44">
        <f t="shared" si="8"/>
        <v>4162308.3632650622</v>
      </c>
      <c r="V15" s="44">
        <f t="shared" si="8"/>
        <v>4162308.3632650622</v>
      </c>
      <c r="W15" s="44">
        <f t="shared" si="8"/>
        <v>4162308.3632650622</v>
      </c>
      <c r="X15" s="44">
        <f t="shared" si="8"/>
        <v>4162308.3632650622</v>
      </c>
      <c r="Y15" s="44">
        <f t="shared" si="8"/>
        <v>4162308.3632650622</v>
      </c>
      <c r="Z15" s="44">
        <f t="shared" si="8"/>
        <v>4162308.3632650622</v>
      </c>
      <c r="AA15" s="37"/>
      <c r="AB15" s="38"/>
      <c r="AC15" s="39"/>
      <c r="AD15" s="37"/>
      <c r="AE15" s="37"/>
      <c r="AF15" s="37"/>
      <c r="AG15" s="38" t="str">
        <f>IF(AG16="","",AG16*$C15)</f>
        <v/>
      </c>
    </row>
    <row r="16" spans="1:33" x14ac:dyDescent="0.25">
      <c r="A16" s="32"/>
      <c r="B16" s="40"/>
      <c r="C16" s="34"/>
      <c r="D16" s="35"/>
      <c r="E16" s="39"/>
      <c r="F16" s="37"/>
      <c r="G16" s="37"/>
      <c r="H16" s="45"/>
      <c r="I16" s="42"/>
      <c r="J16" s="42"/>
      <c r="K16" s="42"/>
      <c r="L16" s="42"/>
      <c r="M16" s="42"/>
      <c r="N16" s="42"/>
      <c r="O16" s="42"/>
      <c r="P16" s="46">
        <f>1/11</f>
        <v>9.0909090909090912E-2</v>
      </c>
      <c r="Q16" s="46">
        <f t="shared" ref="Q16:Z16" si="9">1/11</f>
        <v>9.0909090909090912E-2</v>
      </c>
      <c r="R16" s="46">
        <f t="shared" si="9"/>
        <v>9.0909090909090912E-2</v>
      </c>
      <c r="S16" s="46">
        <f t="shared" si="9"/>
        <v>9.0909090909090912E-2</v>
      </c>
      <c r="T16" s="46">
        <f t="shared" si="9"/>
        <v>9.0909090909090912E-2</v>
      </c>
      <c r="U16" s="46">
        <f t="shared" si="9"/>
        <v>9.0909090909090912E-2</v>
      </c>
      <c r="V16" s="46">
        <f t="shared" si="9"/>
        <v>9.0909090909090912E-2</v>
      </c>
      <c r="W16" s="46">
        <f t="shared" si="9"/>
        <v>9.0909090909090912E-2</v>
      </c>
      <c r="X16" s="46">
        <f t="shared" si="9"/>
        <v>9.0909090909090912E-2</v>
      </c>
      <c r="Y16" s="46">
        <f t="shared" si="9"/>
        <v>9.0909090909090912E-2</v>
      </c>
      <c r="Z16" s="46">
        <f t="shared" si="9"/>
        <v>9.0909090909090912E-2</v>
      </c>
      <c r="AA16" s="37"/>
      <c r="AB16" s="38"/>
      <c r="AC16" s="39"/>
      <c r="AD16" s="37"/>
      <c r="AE16" s="37"/>
      <c r="AF16" s="37"/>
      <c r="AG16" s="43"/>
    </row>
    <row r="17" spans="1:33" x14ac:dyDescent="0.25">
      <c r="A17" s="32" t="s">
        <v>12</v>
      </c>
      <c r="B17" s="33" t="str">
        <f>VLOOKUP(A17,[1]Pagamento!A8:I21,2,FALSE)</f>
        <v>Sinalização</v>
      </c>
      <c r="C17" s="34">
        <f>VLOOKUP(A17,[1]Pagamento!$A$7:$G$13,7,FALSE)</f>
        <v>6746293.5211580498</v>
      </c>
      <c r="D17" s="35">
        <f t="shared" ref="D17" si="10">C17/$C$21</f>
        <v>6.4550564559190879E-2</v>
      </c>
      <c r="E17" s="39"/>
      <c r="F17" s="37"/>
      <c r="G17" s="37"/>
      <c r="H17" s="39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44">
        <f>IF(Y18="","",Y18*$C17)</f>
        <v>1349258.7042316101</v>
      </c>
      <c r="Z17" s="44">
        <f>IF(Z18="","",Z18*$C17)</f>
        <v>2023888.0563474149</v>
      </c>
      <c r="AA17" s="44">
        <f>IF(AA18="","",AA18*$C17)</f>
        <v>2023888.0563474149</v>
      </c>
      <c r="AB17" s="47">
        <f>IF(AB18="","",AB18*$C17)</f>
        <v>1349258.7042316101</v>
      </c>
      <c r="AC17" s="39"/>
      <c r="AD17" s="37"/>
      <c r="AE17" s="37"/>
      <c r="AF17" s="37"/>
      <c r="AG17" s="38" t="str">
        <f>IF(AG18="","",AG18*$C17)</f>
        <v/>
      </c>
    </row>
    <row r="18" spans="1:33" x14ac:dyDescent="0.25">
      <c r="A18" s="32"/>
      <c r="B18" s="40"/>
      <c r="C18" s="34"/>
      <c r="D18" s="35"/>
      <c r="E18" s="45"/>
      <c r="F18" s="42"/>
      <c r="G18" s="42"/>
      <c r="H18" s="45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37"/>
      <c r="U18" s="37"/>
      <c r="V18" s="37"/>
      <c r="W18" s="37"/>
      <c r="X18" s="37"/>
      <c r="Y18" s="46">
        <v>0.2</v>
      </c>
      <c r="Z18" s="46">
        <v>0.3</v>
      </c>
      <c r="AA18" s="46">
        <v>0.3</v>
      </c>
      <c r="AB18" s="48">
        <v>0.2</v>
      </c>
      <c r="AC18" s="39"/>
      <c r="AD18" s="37"/>
      <c r="AE18" s="37"/>
      <c r="AF18" s="37"/>
      <c r="AG18" s="43"/>
    </row>
    <row r="19" spans="1:33" x14ac:dyDescent="0.25">
      <c r="A19" s="32" t="s">
        <v>13</v>
      </c>
      <c r="B19" s="33" t="str">
        <f>VLOOKUP(A19,[1]Pagamento!A10:I23,2,FALSE)</f>
        <v>Paisagismo e Obras Complementares</v>
      </c>
      <c r="C19" s="34">
        <f>VLOOKUP(A19,[1]Pagamento!$A$7:$G$13,7,FALSE)</f>
        <v>2868351.5203311439</v>
      </c>
      <c r="D19" s="35">
        <f t="shared" ref="D19" si="11">C19/$C$21</f>
        <v>2.7445249663522773E-2</v>
      </c>
      <c r="E19" s="39"/>
      <c r="F19" s="37"/>
      <c r="G19" s="37"/>
      <c r="H19" s="39"/>
      <c r="I19" s="37"/>
      <c r="J19" s="37"/>
      <c r="K19" s="37"/>
      <c r="L19" s="37"/>
      <c r="M19" s="44">
        <f t="shared" ref="M19:R19" si="12">IF(M20="","",M20*$C19)</f>
        <v>478058.58672185731</v>
      </c>
      <c r="N19" s="44">
        <f t="shared" si="12"/>
        <v>478058.58672185731</v>
      </c>
      <c r="O19" s="44">
        <f t="shared" si="12"/>
        <v>478058.58672185731</v>
      </c>
      <c r="P19" s="44">
        <f t="shared" si="12"/>
        <v>478058.58672185731</v>
      </c>
      <c r="Q19" s="44">
        <f t="shared" si="12"/>
        <v>478058.58672185731</v>
      </c>
      <c r="R19" s="47">
        <f t="shared" si="12"/>
        <v>478058.58672185731</v>
      </c>
      <c r="S19" s="37"/>
      <c r="T19" s="37"/>
      <c r="U19" s="37"/>
      <c r="V19" s="37"/>
      <c r="W19" s="37"/>
      <c r="X19" s="37"/>
      <c r="Y19" s="37"/>
      <c r="Z19" s="37"/>
      <c r="AA19" s="37"/>
      <c r="AB19" s="38"/>
      <c r="AC19" s="49"/>
      <c r="AD19" s="50"/>
      <c r="AE19" s="50"/>
      <c r="AF19" s="50"/>
      <c r="AG19" s="51"/>
    </row>
    <row r="20" spans="1:33" ht="15.75" thickBot="1" x14ac:dyDescent="0.3">
      <c r="A20" s="52"/>
      <c r="B20" s="53"/>
      <c r="C20" s="54"/>
      <c r="D20" s="55"/>
      <c r="E20" s="56"/>
      <c r="F20" s="57"/>
      <c r="G20" s="57"/>
      <c r="H20" s="56"/>
      <c r="I20" s="57"/>
      <c r="J20" s="57"/>
      <c r="K20" s="57"/>
      <c r="L20" s="57"/>
      <c r="M20" s="58">
        <f t="shared" ref="M20:R20" si="13">1/6</f>
        <v>0.16666666666666666</v>
      </c>
      <c r="N20" s="58">
        <f t="shared" si="13"/>
        <v>0.16666666666666666</v>
      </c>
      <c r="O20" s="58">
        <f t="shared" si="13"/>
        <v>0.16666666666666666</v>
      </c>
      <c r="P20" s="58">
        <f t="shared" si="13"/>
        <v>0.16666666666666666</v>
      </c>
      <c r="Q20" s="58">
        <f t="shared" si="13"/>
        <v>0.16666666666666666</v>
      </c>
      <c r="R20" s="59">
        <f t="shared" si="13"/>
        <v>0.16666666666666666</v>
      </c>
      <c r="S20" s="57"/>
      <c r="T20" s="57"/>
      <c r="U20" s="60"/>
      <c r="V20" s="57"/>
      <c r="W20" s="60"/>
      <c r="X20" s="60"/>
      <c r="Y20" s="60"/>
      <c r="Z20" s="60"/>
      <c r="AA20" s="60"/>
      <c r="AB20" s="61"/>
      <c r="AC20" s="49"/>
      <c r="AD20" s="50"/>
      <c r="AE20" s="50"/>
      <c r="AF20" s="50"/>
      <c r="AG20" s="62"/>
    </row>
    <row r="21" spans="1:33" ht="16.5" customHeight="1" x14ac:dyDescent="0.25">
      <c r="A21" s="63" t="s">
        <v>14</v>
      </c>
      <c r="B21" s="63"/>
      <c r="C21" s="64">
        <f>SUM(C7:C20)</f>
        <v>104511766.35290162</v>
      </c>
      <c r="D21" s="65"/>
      <c r="E21" s="66">
        <f>E9+E11+E13+E15+E17+E19+E7</f>
        <v>0</v>
      </c>
      <c r="F21" s="66">
        <f t="shared" ref="F21:AB21" si="14">F9+F11+F13+F15+F17+F19+F7</f>
        <v>0</v>
      </c>
      <c r="G21" s="66">
        <f t="shared" si="14"/>
        <v>350112.11</v>
      </c>
      <c r="H21" s="66">
        <f t="shared" si="14"/>
        <v>1650934.31870224</v>
      </c>
      <c r="I21" s="66">
        <f t="shared" si="14"/>
        <v>2382619.0873333337</v>
      </c>
      <c r="J21" s="66">
        <f t="shared" si="14"/>
        <v>3519758.7450127825</v>
      </c>
      <c r="K21" s="66">
        <f t="shared" si="14"/>
        <v>4088328.5738525069</v>
      </c>
      <c r="L21" s="66">
        <f t="shared" si="14"/>
        <v>4656898.4026922313</v>
      </c>
      <c r="M21" s="66">
        <f t="shared" si="14"/>
        <v>5134956.9894140884</v>
      </c>
      <c r="N21" s="66">
        <f t="shared" si="14"/>
        <v>4566387.1605743645</v>
      </c>
      <c r="O21" s="66">
        <f t="shared" si="14"/>
        <v>3997817.3317346396</v>
      </c>
      <c r="P21" s="66">
        <f t="shared" si="14"/>
        <v>8160125.6949997013</v>
      </c>
      <c r="Q21" s="66">
        <f t="shared" si="14"/>
        <v>7022986.0373202534</v>
      </c>
      <c r="R21" s="66">
        <f t="shared" si="14"/>
        <v>7022986.0373202534</v>
      </c>
      <c r="S21" s="66">
        <f t="shared" si="14"/>
        <v>6544927.4505983964</v>
      </c>
      <c r="T21" s="66">
        <f t="shared" si="14"/>
        <v>6544927.4505983964</v>
      </c>
      <c r="U21" s="66">
        <f t="shared" si="14"/>
        <v>6544927.4505983964</v>
      </c>
      <c r="V21" s="66">
        <f t="shared" si="14"/>
        <v>6544927.4505983964</v>
      </c>
      <c r="W21" s="66">
        <f t="shared" si="14"/>
        <v>6544927.4505983964</v>
      </c>
      <c r="X21" s="66">
        <f t="shared" si="14"/>
        <v>4162308.3632650622</v>
      </c>
      <c r="Y21" s="66">
        <f t="shared" si="14"/>
        <v>5511567.0674966723</v>
      </c>
      <c r="Z21" s="66">
        <f t="shared" si="14"/>
        <v>6186196.4196124766</v>
      </c>
      <c r="AA21" s="66">
        <f t="shared" si="14"/>
        <v>2023888.0563474149</v>
      </c>
      <c r="AB21" s="66">
        <f t="shared" si="14"/>
        <v>1349258.7042316101</v>
      </c>
      <c r="AC21" s="66" t="e">
        <f>SUM(AC9:AC20)+SUM(#REF!)</f>
        <v>#REF!</v>
      </c>
      <c r="AD21" s="67" t="e">
        <f>SUM(AD9:AD20)+SUM(#REF!)</f>
        <v>#REF!</v>
      </c>
      <c r="AE21" s="67" t="e">
        <f>SUM(AE9:AE20)+SUM(#REF!)</f>
        <v>#REF!</v>
      </c>
      <c r="AF21" s="67" t="e">
        <f>SUM(AF9:AF20)+SUM(#REF!)</f>
        <v>#REF!</v>
      </c>
      <c r="AG21" s="68" t="e">
        <f>SUM(AG9:AG20)+SUM(#REF!)</f>
        <v>#REF!</v>
      </c>
    </row>
    <row r="22" spans="1:33" ht="15.75" thickBot="1" x14ac:dyDescent="0.3">
      <c r="A22" s="69"/>
      <c r="B22" s="69"/>
      <c r="C22" s="70"/>
      <c r="D22" s="71"/>
      <c r="E22" s="56">
        <f>E21/$C$21</f>
        <v>0</v>
      </c>
      <c r="F22" s="57">
        <f t="shared" ref="F22:AG22" si="15">F21/$C$21</f>
        <v>0</v>
      </c>
      <c r="G22" s="57">
        <f t="shared" si="15"/>
        <v>3.3499779232300728E-3</v>
      </c>
      <c r="H22" s="57">
        <f t="shared" si="15"/>
        <v>1.5796635884303988E-2</v>
      </c>
      <c r="I22" s="57">
        <f t="shared" si="15"/>
        <v>2.2797615718100277E-2</v>
      </c>
      <c r="J22" s="57">
        <f t="shared" si="15"/>
        <v>3.3678109822847344E-2</v>
      </c>
      <c r="K22" s="57">
        <f t="shared" si="15"/>
        <v>3.9118356875220875E-2</v>
      </c>
      <c r="L22" s="57">
        <f t="shared" si="15"/>
        <v>4.4558603927594406E-2</v>
      </c>
      <c r="M22" s="57">
        <f t="shared" si="15"/>
        <v>4.9132812204848199E-2</v>
      </c>
      <c r="N22" s="57">
        <f t="shared" si="15"/>
        <v>4.3692565152474674E-2</v>
      </c>
      <c r="O22" s="57">
        <f t="shared" si="15"/>
        <v>3.8252318100101136E-2</v>
      </c>
      <c r="P22" s="57">
        <f t="shared" si="15"/>
        <v>7.807853584108089E-2</v>
      </c>
      <c r="Q22" s="57">
        <f t="shared" si="15"/>
        <v>6.7198041736333841E-2</v>
      </c>
      <c r="R22" s="57">
        <f t="shared" si="15"/>
        <v>6.7198041736333841E-2</v>
      </c>
      <c r="S22" s="57">
        <f t="shared" si="15"/>
        <v>6.2623833459080042E-2</v>
      </c>
      <c r="T22" s="57">
        <f t="shared" si="15"/>
        <v>6.2623833459080042E-2</v>
      </c>
      <c r="U22" s="57">
        <f t="shared" si="15"/>
        <v>6.2623833459080042E-2</v>
      </c>
      <c r="V22" s="57">
        <f t="shared" si="15"/>
        <v>6.2623833459080042E-2</v>
      </c>
      <c r="W22" s="57">
        <f t="shared" si="15"/>
        <v>6.2623833459080042E-2</v>
      </c>
      <c r="X22" s="57">
        <f t="shared" si="15"/>
        <v>3.9826217740979761E-2</v>
      </c>
      <c r="Y22" s="57">
        <f t="shared" si="15"/>
        <v>5.2736330652817937E-2</v>
      </c>
      <c r="Z22" s="57">
        <f t="shared" si="15"/>
        <v>5.9191387108737017E-2</v>
      </c>
      <c r="AA22" s="57">
        <f t="shared" si="15"/>
        <v>1.9365169367757264E-2</v>
      </c>
      <c r="AB22" s="72">
        <f t="shared" si="15"/>
        <v>1.2910112911838178E-2</v>
      </c>
      <c r="AC22" s="56" t="e">
        <f t="shared" si="15"/>
        <v>#REF!</v>
      </c>
      <c r="AD22" s="57" t="e">
        <f t="shared" si="15"/>
        <v>#REF!</v>
      </c>
      <c r="AE22" s="57" t="e">
        <f t="shared" si="15"/>
        <v>#REF!</v>
      </c>
      <c r="AF22" s="57" t="e">
        <f t="shared" si="15"/>
        <v>#REF!</v>
      </c>
      <c r="AG22" s="72" t="e">
        <f t="shared" si="15"/>
        <v>#REF!</v>
      </c>
    </row>
    <row r="23" spans="1:33" ht="16.5" thickBot="1" x14ac:dyDescent="0.3">
      <c r="A23" s="73" t="s">
        <v>15</v>
      </c>
      <c r="B23" s="74"/>
      <c r="C23" s="74"/>
      <c r="D23" s="75"/>
      <c r="E23" s="76">
        <f>E22</f>
        <v>0</v>
      </c>
      <c r="F23" s="77">
        <f t="shared" ref="F23:AG23" si="16">E23+F22</f>
        <v>0</v>
      </c>
      <c r="G23" s="77">
        <f t="shared" si="16"/>
        <v>3.3499779232300728E-3</v>
      </c>
      <c r="H23" s="77">
        <f t="shared" si="16"/>
        <v>1.914661380753406E-2</v>
      </c>
      <c r="I23" s="77">
        <f t="shared" si="16"/>
        <v>4.1944229525634341E-2</v>
      </c>
      <c r="J23" s="77">
        <f t="shared" si="16"/>
        <v>7.5622339348481685E-2</v>
      </c>
      <c r="K23" s="77">
        <f t="shared" si="16"/>
        <v>0.11474069622370256</v>
      </c>
      <c r="L23" s="77">
        <f t="shared" si="16"/>
        <v>0.15929930015129695</v>
      </c>
      <c r="M23" s="77">
        <f t="shared" si="16"/>
        <v>0.20843211235614514</v>
      </c>
      <c r="N23" s="77">
        <f t="shared" si="16"/>
        <v>0.25212467750861983</v>
      </c>
      <c r="O23" s="77">
        <f t="shared" si="16"/>
        <v>0.29037699560872099</v>
      </c>
      <c r="P23" s="77">
        <f t="shared" si="16"/>
        <v>0.36845553144980187</v>
      </c>
      <c r="Q23" s="77">
        <f t="shared" si="16"/>
        <v>0.43565357318613573</v>
      </c>
      <c r="R23" s="77">
        <f t="shared" si="16"/>
        <v>0.50285161492246955</v>
      </c>
      <c r="S23" s="77">
        <f t="shared" si="16"/>
        <v>0.56547544838154962</v>
      </c>
      <c r="T23" s="77">
        <f t="shared" si="16"/>
        <v>0.62809928184062969</v>
      </c>
      <c r="U23" s="77">
        <f t="shared" si="16"/>
        <v>0.69072311529970976</v>
      </c>
      <c r="V23" s="77">
        <f t="shared" si="16"/>
        <v>0.75334694875878983</v>
      </c>
      <c r="W23" s="77">
        <f t="shared" si="16"/>
        <v>0.81597078221786989</v>
      </c>
      <c r="X23" s="77">
        <f t="shared" si="16"/>
        <v>0.85579699995884961</v>
      </c>
      <c r="Y23" s="77">
        <f t="shared" si="16"/>
        <v>0.90853333061166752</v>
      </c>
      <c r="Z23" s="77">
        <f t="shared" si="16"/>
        <v>0.96772471772040458</v>
      </c>
      <c r="AA23" s="77">
        <f t="shared" si="16"/>
        <v>0.98708988708816181</v>
      </c>
      <c r="AB23" s="78">
        <f t="shared" si="16"/>
        <v>1</v>
      </c>
      <c r="AC23" s="79" t="e">
        <f t="shared" si="16"/>
        <v>#REF!</v>
      </c>
      <c r="AD23" s="77" t="e">
        <f t="shared" si="16"/>
        <v>#REF!</v>
      </c>
      <c r="AE23" s="77" t="e">
        <f t="shared" si="16"/>
        <v>#REF!</v>
      </c>
      <c r="AF23" s="77" t="e">
        <f t="shared" si="16"/>
        <v>#REF!</v>
      </c>
      <c r="AG23" s="78" t="e">
        <f t="shared" si="16"/>
        <v>#REF!</v>
      </c>
    </row>
    <row r="24" spans="1:33" ht="16.5" thickBot="1" x14ac:dyDescent="0.3">
      <c r="A24" s="80" t="s">
        <v>15</v>
      </c>
      <c r="B24" s="81"/>
      <c r="C24" s="81"/>
      <c r="D24" s="82"/>
      <c r="E24" s="83">
        <f>E21</f>
        <v>0</v>
      </c>
      <c r="F24" s="84">
        <f t="shared" ref="F24:AB24" si="17">E24+F21</f>
        <v>0</v>
      </c>
      <c r="G24" s="84">
        <f t="shared" si="17"/>
        <v>350112.11</v>
      </c>
      <c r="H24" s="84">
        <f t="shared" si="17"/>
        <v>2001046.4287022399</v>
      </c>
      <c r="I24" s="84">
        <f t="shared" si="17"/>
        <v>4383665.5160355736</v>
      </c>
      <c r="J24" s="84">
        <f t="shared" si="17"/>
        <v>7903424.2610483561</v>
      </c>
      <c r="K24" s="84">
        <f t="shared" si="17"/>
        <v>11991752.834900863</v>
      </c>
      <c r="L24" s="84">
        <f t="shared" si="17"/>
        <v>16648651.237593096</v>
      </c>
      <c r="M24" s="84">
        <f t="shared" si="17"/>
        <v>21783608.227007184</v>
      </c>
      <c r="N24" s="84">
        <f t="shared" si="17"/>
        <v>26349995.38758155</v>
      </c>
      <c r="O24" s="84">
        <f t="shared" si="17"/>
        <v>30347812.719316188</v>
      </c>
      <c r="P24" s="84">
        <f t="shared" si="17"/>
        <v>38507938.414315887</v>
      </c>
      <c r="Q24" s="84">
        <f t="shared" si="17"/>
        <v>45530924.451636143</v>
      </c>
      <c r="R24" s="84">
        <f t="shared" si="17"/>
        <v>52553910.488956399</v>
      </c>
      <c r="S24" s="84">
        <f t="shared" si="17"/>
        <v>59098837.939554796</v>
      </c>
      <c r="T24" s="84">
        <f t="shared" si="17"/>
        <v>65643765.390153192</v>
      </c>
      <c r="U24" s="84">
        <f t="shared" si="17"/>
        <v>72188692.840751588</v>
      </c>
      <c r="V24" s="84">
        <f t="shared" si="17"/>
        <v>78733620.291349977</v>
      </c>
      <c r="W24" s="84">
        <f t="shared" si="17"/>
        <v>85278547.741948366</v>
      </c>
      <c r="X24" s="84">
        <f t="shared" si="17"/>
        <v>89440856.105213434</v>
      </c>
      <c r="Y24" s="84">
        <f t="shared" si="17"/>
        <v>94952423.172710106</v>
      </c>
      <c r="Z24" s="84">
        <f t="shared" si="17"/>
        <v>101138619.59232259</v>
      </c>
      <c r="AA24" s="84">
        <f t="shared" si="17"/>
        <v>103162507.64867</v>
      </c>
      <c r="AB24" s="85">
        <f t="shared" si="17"/>
        <v>104511766.35290161</v>
      </c>
    </row>
  </sheetData>
  <mergeCells count="37">
    <mergeCell ref="A21:B22"/>
    <mergeCell ref="C21:C22"/>
    <mergeCell ref="D21:D22"/>
    <mergeCell ref="A23:D23"/>
    <mergeCell ref="A24:D24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A1:W2"/>
    <mergeCell ref="X1:AB4"/>
    <mergeCell ref="A3:W3"/>
    <mergeCell ref="A4:W4"/>
    <mergeCell ref="A7:A8"/>
    <mergeCell ref="B7:B8"/>
    <mergeCell ref="C7:C8"/>
    <mergeCell ref="D7:D8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45" orientation="landscape" r:id="rId1"/>
  <colBreaks count="2" manualBreakCount="2">
    <brk id="12" max="32" man="1"/>
    <brk id="20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</vt:lpstr>
      <vt:lpstr>Cronograma!Area_de_impressao</vt:lpstr>
      <vt:lpstr>Cronograma!Titulos_de_impressao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- Diretor Administrativo Secretaria de Obras e Planejamento</dc:creator>
  <cp:lastModifiedBy>Renan - Diretor Administrativo Secretaria de Obras e P</cp:lastModifiedBy>
  <dcterms:created xsi:type="dcterms:W3CDTF">2024-01-09T19:50:24Z</dcterms:created>
  <dcterms:modified xsi:type="dcterms:W3CDTF">2024-01-09T19:51:07Z</dcterms:modified>
</cp:coreProperties>
</file>