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\Users\luciana\Desktop\SILVANA 2019\000. LICITAÇÕES 2022\Iluminação Fase 1 e 2 da Av. Presidente Vargas\"/>
    </mc:Choice>
  </mc:AlternateContent>
  <xr:revisionPtr revIDLastSave="0" documentId="13_ncr:1_{A9AA255F-DD06-4A5A-A4B2-4E4808B6B05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lanilha" sheetId="1" r:id="rId1"/>
    <sheet name="Cronograma" sheetId="6" r:id="rId2"/>
  </sheets>
  <externalReferences>
    <externalReference r:id="rId3"/>
  </externalReferences>
  <definedNames>
    <definedName name="_xlnm.Print_Area" localSheetId="1">Cronograma!$B$8:$L$38</definedName>
    <definedName name="_xlnm.Print_Area" localSheetId="0">Planilha!$B$1:$K$97</definedName>
    <definedName name="_xlnm.Database">TEXT(Import.DataBase,"mm-aaaa")</definedName>
    <definedName name="Import.DataBase">#REF!</definedName>
    <definedName name="Referencia.Descricao">IF(ISNUMBER([1]!linhaSINAPIxls),INDEX(INDIRECT("'[Referência "&amp;_xlnm.Database&amp;".xls]Banco'!$b:$g"),[1]!linhaSINAPIxls,3),"")</definedName>
    <definedName name="TipoOrçamento">"BASE"</definedName>
    <definedName name="_xlnm.Print_Titles" localSheetId="0">Planilha!$1:$8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3" i="6" l="1"/>
  <c r="D22" i="6" l="1"/>
  <c r="D21" i="6"/>
  <c r="D19" i="6"/>
  <c r="D17" i="6"/>
  <c r="K41" i="1" l="1"/>
  <c r="K42" i="1"/>
  <c r="K15" i="1"/>
  <c r="K40" i="1"/>
  <c r="K39" i="1"/>
  <c r="K38" i="1"/>
  <c r="K37" i="1"/>
  <c r="K27" i="1" l="1"/>
  <c r="K28" i="1"/>
  <c r="K33" i="1" l="1"/>
  <c r="K34" i="1"/>
  <c r="K32" i="1"/>
  <c r="K35" i="1"/>
  <c r="K30" i="1" l="1"/>
  <c r="K31" i="1"/>
  <c r="K25" i="1" l="1"/>
  <c r="K26" i="1"/>
  <c r="K29" i="1"/>
  <c r="K24" i="1"/>
  <c r="B9" i="6" l="1"/>
  <c r="B8" i="6"/>
  <c r="C38" i="6" l="1"/>
  <c r="C37" i="6"/>
  <c r="C36" i="6"/>
  <c r="C32" i="6"/>
  <c r="K10" i="1" l="1"/>
  <c r="K47" i="1"/>
  <c r="K48" i="1"/>
  <c r="K46" i="1"/>
  <c r="K49" i="1" l="1"/>
  <c r="K36" i="1" l="1"/>
  <c r="K43" i="1" s="1"/>
  <c r="E21" i="6" l="1"/>
  <c r="K21" i="6" l="1"/>
  <c r="K23" i="6" s="1"/>
  <c r="J21" i="6"/>
  <c r="K18" i="1"/>
  <c r="K19" i="1"/>
  <c r="K20" i="1"/>
  <c r="K17" i="1"/>
  <c r="K16" i="1"/>
  <c r="K14" i="1"/>
  <c r="K21" i="1" l="1"/>
  <c r="E19" i="6"/>
  <c r="H19" i="6" l="1"/>
  <c r="H23" i="6" s="1"/>
  <c r="G19" i="6"/>
  <c r="J19" i="6"/>
  <c r="J23" i="6" s="1"/>
  <c r="I19" i="6"/>
  <c r="I23" i="6" s="1"/>
  <c r="K72" i="1"/>
  <c r="G52" i="1" s="1"/>
  <c r="M19" i="6" l="1"/>
  <c r="E17" i="6"/>
  <c r="K11" i="1"/>
  <c r="K51" i="1" s="1"/>
  <c r="F17" i="6" l="1"/>
  <c r="G17" i="6"/>
  <c r="G23" i="6" s="1"/>
  <c r="D15" i="6"/>
  <c r="K52" i="1"/>
  <c r="P51" i="1"/>
  <c r="M51" i="1"/>
  <c r="E15" i="6" l="1"/>
  <c r="D23" i="6"/>
  <c r="E23" i="6" l="1"/>
  <c r="F15" i="6"/>
  <c r="F23" i="6" s="1"/>
  <c r="M23" i="6" s="1"/>
  <c r="N23" i="6" l="1"/>
</calcChain>
</file>

<file path=xl/sharedStrings.xml><?xml version="1.0" encoding="utf-8"?>
<sst xmlns="http://schemas.openxmlformats.org/spreadsheetml/2006/main" count="209" uniqueCount="144">
  <si>
    <t xml:space="preserve">Valor total da obra </t>
  </si>
  <si>
    <t>CRONOGRAMA FÍSICO-FINANCEIRO</t>
  </si>
  <si>
    <t>ITEM</t>
  </si>
  <si>
    <t>ETAPAS/DESCRIÇÃO</t>
  </si>
  <si>
    <t>FÍSICO/ FINANCEIRO</t>
  </si>
  <si>
    <t>TOTAL  ETAPAS</t>
  </si>
  <si>
    <t xml:space="preserve">Valor total da obra com BDI </t>
  </si>
  <si>
    <t>CÓDIGOS</t>
  </si>
  <si>
    <t>DESCRIÇÃO</t>
  </si>
  <si>
    <t>SINAPI</t>
  </si>
  <si>
    <t>SISTEMA NACIONAL DE PESQUISA DE CUSTOS E ÍNDICES DA CONSTRUÇÃO CIVIL</t>
  </si>
  <si>
    <t>DATA  BASE</t>
  </si>
  <si>
    <t>Item Componente do BDI</t>
  </si>
  <si>
    <t>Administração Central</t>
  </si>
  <si>
    <t>Seguro e Garantia</t>
  </si>
  <si>
    <t>Risco</t>
  </si>
  <si>
    <t>Despesas Financeiras</t>
  </si>
  <si>
    <t>Lucro</t>
  </si>
  <si>
    <t>I1: PIS e COFINS</t>
  </si>
  <si>
    <t>I2: ISSQN (conforme legislação municipal)</t>
  </si>
  <si>
    <t>BDI - SEM Desoneração da folha de pagamento</t>
  </si>
  <si>
    <t>BDI - COM Desoneração da folha de pagamento</t>
  </si>
  <si>
    <t>I3: Cont.Prev s/Rec.Bruta (Lei 13.161/15 - Com desoneração)</t>
  </si>
  <si>
    <t>BDI = (1+AC+S+R+G)*(1+DF)*(1+L)-1/(1-I1-I2-I3)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</si>
  <si>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</si>
  <si>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</si>
  <si>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1.1</t>
  </si>
  <si>
    <t>SERVIÇOS PRELIMINARES</t>
  </si>
  <si>
    <t>2.1</t>
  </si>
  <si>
    <t>2.2</t>
  </si>
  <si>
    <t>PLANILHA ORÇAMENTÁRIA</t>
  </si>
  <si>
    <t>conferência</t>
  </si>
  <si>
    <t>R$</t>
  </si>
  <si>
    <t>M²</t>
  </si>
  <si>
    <t>M</t>
  </si>
  <si>
    <t xml:space="preserve">UN </t>
  </si>
  <si>
    <t>Total do Item 1</t>
  </si>
  <si>
    <t>02.08.020</t>
  </si>
  <si>
    <t>CDHU</t>
  </si>
  <si>
    <t>INSUMOS BASE SINAPI E CPOS.</t>
  </si>
  <si>
    <t>1º MÊS</t>
  </si>
  <si>
    <t>2º MÊS</t>
  </si>
  <si>
    <t>3º MÊS</t>
  </si>
  <si>
    <t>4º MÊS</t>
  </si>
  <si>
    <t>5º MÊS</t>
  </si>
  <si>
    <t>6º MÊS</t>
  </si>
  <si>
    <t>TOTAL COM BDI</t>
  </si>
  <si>
    <t>PLACA DE IDENTIFICAÇÃO PARA OBRA</t>
  </si>
  <si>
    <t>COMPANHIA PAULISTA DE OBRAS E SERVIÇOS - BOLETIM 183 - COM DESONERAÇÃO</t>
  </si>
  <si>
    <t>CÓDIGO DO SERVIÇO</t>
  </si>
  <si>
    <t>CÓDIGO DA INSTITUIÇÃO</t>
  </si>
  <si>
    <t>QNT</t>
  </si>
  <si>
    <t>PREÇO UNITÁRIO</t>
  </si>
  <si>
    <t>PREÇO TOTAL</t>
  </si>
  <si>
    <t>Local: Avenida Presidente Vargas s/n (próximo a Vila Nova Brasília) - CORDEIRÓPOLIS / SP</t>
  </si>
  <si>
    <t>ILUMINAÇÃO</t>
  </si>
  <si>
    <t>TRANSFORMADOR DE DISTRIBUIÇÃO, 30 KVA, TRIFÁSICO, 60 HZ, CLASSE 15 KV, IMERSO EM ÓLEO MINERAL, INSTALAÇÃO EM POSTE (NÃO INCLUSO SUPORTE) - FORNECIMENTO E INSTALAÇÃO. AF_12/2020</t>
  </si>
  <si>
    <t>68.01.620</t>
  </si>
  <si>
    <t>POSTE DE CONCRETO CIRCULAR, 200 KG, H = 9,00 M</t>
  </si>
  <si>
    <t>68.01.730</t>
  </si>
  <si>
    <t>POSTE DE CONCRETO CIRCULAR, 400 KG, H = 9,00 M</t>
  </si>
  <si>
    <t>68.01.760</t>
  </si>
  <si>
    <t>POSTE DE CONCRETO CIRCULAR, 400 KG, H = 12,00 M</t>
  </si>
  <si>
    <t>68.01.810</t>
  </si>
  <si>
    <t>POSTE DE CONCRETO CIRCULAR, 600 KG, H = 12,00 M</t>
  </si>
  <si>
    <t>POSTE DE CONCRETO CIRCULAR, 1000 KG, H = 12,00 M</t>
  </si>
  <si>
    <t>68.01.850</t>
  </si>
  <si>
    <t>TRANSFORMADORES E POSTES</t>
  </si>
  <si>
    <t xml:space="preserve">39.04.060 </t>
  </si>
  <si>
    <t>Total do Item 2.1</t>
  </si>
  <si>
    <t>CABO DE COBRE NU, TÊMPERA MOLE, CLASSE 2, DE 25 MM²</t>
  </si>
  <si>
    <t>CABO DE COBRE FLEXÍVEL ISOLADO, 10 MM², 0,6/1,0 KV, PARA REDE AÉREA DE DISTRIBUIÇÃO DE ENERGIA ELÉTRICA DE BAIXA TENSÃO - FORNECIMENTO E INSTALAÇÃO. AF_07/2020</t>
  </si>
  <si>
    <t>Total do Item 2.2</t>
  </si>
  <si>
    <t>2.3</t>
  </si>
  <si>
    <t xml:space="preserve">ILUMINAÇÃO </t>
  </si>
  <si>
    <t>2.3.1</t>
  </si>
  <si>
    <t>2.3.2</t>
  </si>
  <si>
    <t>2.3.3</t>
  </si>
  <si>
    <t>Total do Item 2.3</t>
  </si>
  <si>
    <t>BRAÇO PARA ILUMINAÇÃO PÚBLICA, EM TUBO DE AÇO GALVANIZADO, COMPRIMENTODE 1,50 M, PARA FIXAÇÃO EM POSTE DE CONCRETO - FORNECIMENTO E INSTALAÇÃO. AF_08/2020</t>
  </si>
  <si>
    <t>LUMINÁRIA DE LED PARA ILUMINAÇÃO PÚBLICA, DE 68 W ATÉ 97 W - FORNECIMENTO E INSTALAÇÃO. AF_08/2020</t>
  </si>
  <si>
    <t>40.11.010</t>
  </si>
  <si>
    <t>RELÉ FOTOELÉTRICO 50/60 HZ, 110/220 VA</t>
  </si>
  <si>
    <t>37.15.150</t>
  </si>
  <si>
    <t>CHAVE FUSÍVEL BASE 'C' PARA 1 Kv/100 A, COM CAPACIDADE DE RUPTURA ATÉ 10 kA - COM FUSÍVEL</t>
  </si>
  <si>
    <t>36.07.030</t>
  </si>
  <si>
    <t>PARA-RAIOS DE DISTRIBUIÇÃO, CLASSE 12 Kv/10 kA, COMPLETO, ENCAPSULADO COM POLÍMERO</t>
  </si>
  <si>
    <t>68.02.100</t>
  </si>
  <si>
    <t>ARMAÇÃO SECUNDÁRIA TIPO 1C-2R</t>
  </si>
  <si>
    <t>42.05.270</t>
  </si>
  <si>
    <t>36.20.540</t>
  </si>
  <si>
    <t>CRUZETA METÁLICA DE 2400 MM, PARA FIXAÇÃO DE MUFLA OU PARA-RAIOS</t>
  </si>
  <si>
    <t>39.14.050</t>
  </si>
  <si>
    <t>CABO DE ALUMÍNIO NU COM ALMA DE AÇO CAA, 4 AWG - SWAN</t>
  </si>
  <si>
    <t>GRAMPO PARALELO METÁLICO, PARA REDES AÉREAS DE DISTRIBUIÇÃO DE ENERGIA ELÉTRICA DE BAIXA TENSÃO - FORNECIMENTO E INSTALAÇÃO. AF_07/2020</t>
  </si>
  <si>
    <t>ARMAÇÃO SECUNDÁRIA TIPO 1C - 2R</t>
  </si>
  <si>
    <t xml:space="preserve">39.25.020 </t>
  </si>
  <si>
    <t>CABO DE COBRE DE 35 MM², ISOLAMENTO 15/25 KV ISOLAÇÃO EPR 105°C</t>
  </si>
  <si>
    <t>39.06.060</t>
  </si>
  <si>
    <t>39.03.160</t>
  </si>
  <si>
    <t>ALÇA PREFORMADA DE DISTRIBUIÇÃO, EM  AÇO GALVANIZADO, AWG 2 - FORNECIMENTO E INSTALAÇÃO. AF_07/2020</t>
  </si>
  <si>
    <t>CONECTOR EM LATÃO ESTANHADO PARA CABOS DE 16 A 50 MM² E VERGALHÕES ATÉ 3/8''</t>
  </si>
  <si>
    <t>68.02.090</t>
  </si>
  <si>
    <t>ESTRUTURA TIPO N4</t>
  </si>
  <si>
    <t>29.03.020</t>
  </si>
  <si>
    <t>37.12.020</t>
  </si>
  <si>
    <t>36.04.050</t>
  </si>
  <si>
    <t>HASTE DE ATERRAMENTO 3/4 PARA SPDA - FORNECIMENTO E INSTALAÇÃO. AF_12/2017</t>
  </si>
  <si>
    <t>36.20.360</t>
  </si>
  <si>
    <t>CABOS / CONDUTORES E ESTRUTURAS</t>
  </si>
  <si>
    <t>SUPORTE PARA CHAVE E PARARAIO</t>
  </si>
  <si>
    <t>CABO DE COBRE DE 1,5 MM², ISOLAMENTO 0,6/1 KV - ISOLAÇÃO EM PVC 70 C°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</si>
  <si>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</si>
  <si>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</si>
  <si>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</si>
  <si>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</si>
  <si>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</si>
  <si>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</si>
  <si>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</si>
  <si>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</si>
  <si>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</si>
  <si>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</si>
  <si>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</si>
  <si>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</si>
  <si>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</si>
  <si>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</si>
  <si>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</si>
  <si>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</si>
  <si>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</si>
  <si>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</si>
  <si>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</si>
  <si>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</si>
  <si>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</si>
  <si>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</si>
  <si>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</si>
  <si>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Objeto: Iluminação no Prolongamento da Avenida Presidente Vargas - Fase I e II</t>
  </si>
  <si>
    <t>CABO DE COBRE DE 25 MM², ISOLAMENTO 8,7/15 Kv - ISOLAÇÃO EPR 90°C</t>
  </si>
  <si>
    <t>CORDOALHA  EM AÇO GALVANIZADO COM ALMA DE AÇO, DIÂMETRO DE 5/16' (7,94 MM)</t>
  </si>
  <si>
    <t>ELO FUSÍVEL NH 00 DE 6 A ATÉ 160 A</t>
  </si>
  <si>
    <t>SUPOETE PARA 3 ISOLADORES DE BAIXA TENSÃO (ESPAÇADOR)</t>
  </si>
  <si>
    <t>Cordeirópolis, 06 de janeiro de 2022.</t>
  </si>
  <si>
    <t>Tamara Raquel F. S. de Oliveira</t>
  </si>
  <si>
    <t>Engº Civil - CREASP 5070237677</t>
  </si>
  <si>
    <t>ART nº 28027230220113477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</si>
</sst>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6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270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 applyFill="1"/>
    <xf numFmtId="0" fontId="0" fillId="0" borderId="0" xfId="0"/>
    <xf numFmtId="0" fontId="4" fillId="3" borderId="0" xfId="3" applyFill="1"/>
    <xf numFmtId="0" fontId="0" fillId="0" borderId="0" xfId="0" applyAlignment="1">
      <alignment horizontal="left"/>
    </xf>
    <xf numFmtId="0" fontId="6" fillId="4" borderId="0" xfId="3" applyFont="1" applyFill="1" applyBorder="1" applyAlignment="1">
      <alignment horizontal="center" vertical="center"/>
    </xf>
    <xf numFmtId="10" fontId="9" fillId="4" borderId="0" xfId="3" applyNumberFormat="1" applyFont="1" applyFill="1" applyBorder="1" applyAlignment="1">
      <alignment vertical="top" wrapText="1"/>
    </xf>
    <xf numFmtId="4" fontId="8" fillId="4" borderId="0" xfId="3" applyNumberFormat="1" applyFont="1" applyFill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13" xfId="0" applyFont="1" applyBorder="1"/>
    <xf numFmtId="0" fontId="12" fillId="0" borderId="15" xfId="0" applyFont="1" applyBorder="1"/>
    <xf numFmtId="0" fontId="1" fillId="0" borderId="0" xfId="0" applyFont="1" applyBorder="1" applyAlignment="1">
      <alignment horizontal="left" vertical="center"/>
    </xf>
    <xf numFmtId="0" fontId="10" fillId="3" borderId="0" xfId="3" applyFont="1" applyFill="1"/>
    <xf numFmtId="0" fontId="1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3" fontId="16" fillId="0" borderId="0" xfId="1" applyFont="1"/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4" fontId="17" fillId="0" borderId="1" xfId="0" applyNumberFormat="1" applyFont="1" applyBorder="1"/>
    <xf numFmtId="1" fontId="2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wrapText="1"/>
    </xf>
    <xf numFmtId="4" fontId="19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7" fillId="0" borderId="1" xfId="0" applyFont="1" applyBorder="1"/>
    <xf numFmtId="10" fontId="17" fillId="0" borderId="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9" fillId="0" borderId="0" xfId="0" applyFont="1" applyBorder="1" applyAlignment="1">
      <alignment horizontal="right" vertical="center"/>
    </xf>
    <xf numFmtId="10" fontId="17" fillId="0" borderId="0" xfId="0" applyNumberFormat="1" applyFont="1" applyBorder="1" applyAlignment="1">
      <alignment horizontal="center" vertical="center"/>
    </xf>
    <xf numFmtId="4" fontId="19" fillId="0" borderId="0" xfId="0" applyNumberFormat="1" applyFont="1" applyBorder="1" applyAlignment="1">
      <alignment horizontal="center" vertical="center"/>
    </xf>
    <xf numFmtId="0" fontId="17" fillId="0" borderId="0" xfId="0" applyFont="1"/>
    <xf numFmtId="4" fontId="17" fillId="0" borderId="0" xfId="0" applyNumberFormat="1" applyFont="1" applyAlignment="1">
      <alignment horizontal="right"/>
    </xf>
    <xf numFmtId="4" fontId="17" fillId="0" borderId="0" xfId="0" applyNumberFormat="1" applyFont="1"/>
    <xf numFmtId="0" fontId="19" fillId="2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20" fillId="5" borderId="6" xfId="3" applyNumberFormat="1" applyFont="1" applyFill="1" applyBorder="1" applyAlignment="1">
      <alignment horizontal="center" vertical="center"/>
    </xf>
    <xf numFmtId="17" fontId="17" fillId="0" borderId="1" xfId="0" applyNumberFormat="1" applyFont="1" applyBorder="1" applyAlignment="1">
      <alignment horizontal="center" vertical="center"/>
    </xf>
    <xf numFmtId="0" fontId="20" fillId="5" borderId="0" xfId="3" applyNumberFormat="1" applyFont="1" applyFill="1" applyBorder="1" applyAlignment="1">
      <alignment horizontal="center" vertical="center"/>
    </xf>
    <xf numFmtId="49" fontId="20" fillId="5" borderId="0" xfId="3" applyNumberFormat="1" applyFont="1" applyFill="1" applyBorder="1" applyAlignment="1">
      <alignment horizontal="center" vertical="center" wrapText="1"/>
    </xf>
    <xf numFmtId="17" fontId="17" fillId="0" borderId="0" xfId="0" applyNumberFormat="1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10" fontId="17" fillId="0" borderId="1" xfId="0" applyNumberFormat="1" applyFont="1" applyBorder="1"/>
    <xf numFmtId="1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4" fontId="17" fillId="6" borderId="1" xfId="0" applyNumberFormat="1" applyFont="1" applyFill="1" applyBorder="1"/>
    <xf numFmtId="10" fontId="17" fillId="6" borderId="1" xfId="0" applyNumberFormat="1" applyFont="1" applyFill="1" applyBorder="1"/>
    <xf numFmtId="0" fontId="22" fillId="0" borderId="1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10" fontId="18" fillId="0" borderId="1" xfId="0" applyNumberFormat="1" applyFont="1" applyFill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17" fillId="0" borderId="19" xfId="0" applyFont="1" applyFill="1" applyBorder="1" applyAlignment="1">
      <alignment horizontal="center" vertical="center"/>
    </xf>
    <xf numFmtId="4" fontId="17" fillId="0" borderId="20" xfId="0" applyNumberFormat="1" applyFont="1" applyBorder="1" applyAlignment="1">
      <alignment horizontal="center" vertical="center"/>
    </xf>
    <xf numFmtId="4" fontId="17" fillId="0" borderId="21" xfId="0" applyNumberFormat="1" applyFont="1" applyBorder="1" applyAlignment="1">
      <alignment horizontal="center" vertical="center"/>
    </xf>
    <xf numFmtId="2" fontId="17" fillId="0" borderId="19" xfId="0" applyNumberFormat="1" applyFont="1" applyBorder="1" applyAlignment="1">
      <alignment horizontal="center" vertical="center"/>
    </xf>
    <xf numFmtId="4" fontId="19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4" fillId="4" borderId="19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8" fillId="0" borderId="0" xfId="9" applyFont="1" applyBorder="1" applyAlignment="1">
      <alignment vertical="center"/>
    </xf>
    <xf numFmtId="0" fontId="24" fillId="0" borderId="0" xfId="0" applyFont="1"/>
    <xf numFmtId="44" fontId="8" fillId="0" borderId="0" xfId="7" applyFont="1" applyFill="1" applyBorder="1" applyAlignment="1">
      <alignment vertical="top" wrapText="1"/>
    </xf>
    <xf numFmtId="44" fontId="8" fillId="0" borderId="0" xfId="7" applyFont="1" applyFill="1" applyBorder="1" applyAlignment="1">
      <alignment horizontal="right" vertical="top" wrapText="1"/>
    </xf>
    <xf numFmtId="44" fontId="9" fillId="0" borderId="0" xfId="7" applyFont="1" applyFill="1" applyBorder="1" applyAlignment="1">
      <alignment horizontal="right" vertical="center" wrapText="1"/>
    </xf>
    <xf numFmtId="0" fontId="6" fillId="4" borderId="0" xfId="3" applyFont="1" applyFill="1" applyBorder="1" applyAlignment="1">
      <alignment horizontal="left" vertical="center"/>
    </xf>
    <xf numFmtId="0" fontId="14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vertical="center"/>
    </xf>
    <xf numFmtId="0" fontId="0" fillId="4" borderId="0" xfId="0" applyFill="1" applyBorder="1"/>
    <xf numFmtId="0" fontId="6" fillId="0" borderId="15" xfId="3" applyFont="1" applyBorder="1" applyAlignment="1">
      <alignment horizontal="left" vertical="center"/>
    </xf>
    <xf numFmtId="0" fontId="6" fillId="0" borderId="16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7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19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4" fontId="6" fillId="0" borderId="19" xfId="3" applyNumberFormat="1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4" borderId="0" xfId="9" applyFont="1" applyFill="1" applyBorder="1" applyAlignment="1">
      <alignment vertical="center"/>
    </xf>
    <xf numFmtId="0" fontId="4" fillId="4" borderId="0" xfId="3" applyFont="1" applyFill="1" applyBorder="1" applyAlignment="1">
      <alignment horizontal="center"/>
    </xf>
    <xf numFmtId="0" fontId="4" fillId="4" borderId="0" xfId="3" applyFont="1" applyFill="1" applyBorder="1"/>
    <xf numFmtId="49" fontId="18" fillId="4" borderId="0" xfId="3" applyNumberFormat="1" applyFont="1" applyFill="1" applyBorder="1"/>
    <xf numFmtId="164" fontId="24" fillId="4" borderId="0" xfId="10" applyFont="1" applyFill="1" applyBorder="1" applyAlignment="1">
      <alignment horizontal="center"/>
    </xf>
    <xf numFmtId="10" fontId="24" fillId="4" borderId="0" xfId="11" applyNumberFormat="1" applyFont="1" applyFill="1" applyBorder="1" applyAlignment="1">
      <alignment horizontal="center"/>
    </xf>
    <xf numFmtId="10" fontId="4" fillId="4" borderId="0" xfId="11" applyNumberFormat="1" applyFont="1" applyFill="1" applyBorder="1"/>
    <xf numFmtId="10" fontId="21" fillId="4" borderId="0" xfId="11" applyNumberFormat="1" applyFont="1" applyFill="1" applyBorder="1"/>
    <xf numFmtId="0" fontId="18" fillId="4" borderId="0" xfId="3" applyFont="1" applyFill="1" applyBorder="1"/>
    <xf numFmtId="164" fontId="4" fillId="4" borderId="0" xfId="3" applyNumberFormat="1" applyFont="1" applyFill="1" applyBorder="1"/>
    <xf numFmtId="0" fontId="18" fillId="4" borderId="0" xfId="3" applyFont="1" applyFill="1" applyBorder="1" applyAlignment="1">
      <alignment wrapText="1"/>
    </xf>
    <xf numFmtId="9" fontId="4" fillId="4" borderId="0" xfId="11" applyFont="1" applyFill="1" applyBorder="1"/>
    <xf numFmtId="9" fontId="24" fillId="4" borderId="0" xfId="11" applyFont="1" applyFill="1" applyBorder="1"/>
    <xf numFmtId="0" fontId="18" fillId="4" borderId="0" xfId="3" applyFont="1" applyFill="1" applyBorder="1" applyAlignment="1">
      <alignment vertical="center"/>
    </xf>
    <xf numFmtId="43" fontId="4" fillId="4" borderId="0" xfId="1" applyFont="1" applyFill="1" applyBorder="1"/>
    <xf numFmtId="0" fontId="18" fillId="4" borderId="0" xfId="3" applyFont="1" applyFill="1" applyBorder="1" applyAlignment="1">
      <alignment vertical="center" wrapText="1"/>
    </xf>
    <xf numFmtId="9" fontId="21" fillId="4" borderId="0" xfId="11" applyFont="1" applyFill="1" applyBorder="1"/>
    <xf numFmtId="43" fontId="4" fillId="4" borderId="0" xfId="3" applyNumberFormat="1" applyFont="1" applyFill="1" applyBorder="1"/>
    <xf numFmtId="9" fontId="4" fillId="4" borderId="0" xfId="2" applyFont="1" applyFill="1" applyBorder="1"/>
    <xf numFmtId="164" fontId="24" fillId="4" borderId="0" xfId="10" applyFont="1" applyFill="1" applyBorder="1"/>
    <xf numFmtId="10" fontId="24" fillId="4" borderId="0" xfId="11" applyNumberFormat="1" applyFont="1" applyFill="1" applyBorder="1"/>
    <xf numFmtId="0" fontId="4" fillId="4" borderId="0" xfId="3" applyFont="1" applyFill="1" applyBorder="1" applyAlignment="1"/>
    <xf numFmtId="0" fontId="18" fillId="4" borderId="0" xfId="3" applyFont="1" applyFill="1" applyBorder="1" applyAlignment="1">
      <alignment horizontal="center"/>
    </xf>
    <xf numFmtId="164" fontId="18" fillId="4" borderId="0" xfId="10" applyFont="1" applyFill="1" applyBorder="1"/>
    <xf numFmtId="10" fontId="18" fillId="4" borderId="0" xfId="3" applyNumberFormat="1" applyFont="1" applyFill="1" applyBorder="1"/>
    <xf numFmtId="10" fontId="4" fillId="4" borderId="0" xfId="3" applyNumberFormat="1" applyFont="1" applyFill="1" applyBorder="1"/>
    <xf numFmtId="0" fontId="24" fillId="4" borderId="0" xfId="0" applyFont="1" applyFill="1" applyBorder="1"/>
    <xf numFmtId="0" fontId="6" fillId="0" borderId="0" xfId="3" applyFont="1" applyBorder="1" applyAlignment="1">
      <alignment horizontal="center" vertical="center" wrapText="1"/>
    </xf>
    <xf numFmtId="10" fontId="8" fillId="0" borderId="7" xfId="3" applyNumberFormat="1" applyFont="1" applyBorder="1" applyAlignment="1">
      <alignment horizontal="center" vertical="center" wrapText="1"/>
    </xf>
    <xf numFmtId="10" fontId="9" fillId="0" borderId="7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4" fontId="8" fillId="0" borderId="8" xfId="7" applyFont="1" applyFill="1" applyBorder="1" applyAlignment="1">
      <alignment horizontal="center" vertical="center" wrapText="1"/>
    </xf>
    <xf numFmtId="10" fontId="8" fillId="0" borderId="19" xfId="2" applyNumberFormat="1" applyFont="1" applyFill="1" applyBorder="1" applyAlignment="1">
      <alignment horizontal="center" vertical="center" wrapText="1"/>
    </xf>
    <xf numFmtId="10" fontId="9" fillId="0" borderId="19" xfId="3" applyNumberFormat="1" applyFont="1" applyBorder="1" applyAlignment="1">
      <alignment horizontal="center" vertical="center" wrapText="1"/>
    </xf>
    <xf numFmtId="10" fontId="8" fillId="0" borderId="11" xfId="2" applyNumberFormat="1" applyFont="1" applyFill="1" applyBorder="1" applyAlignment="1">
      <alignment horizontal="center" vertical="center" wrapText="1"/>
    </xf>
    <xf numFmtId="44" fontId="8" fillId="0" borderId="6" xfId="7" applyFont="1" applyFill="1" applyBorder="1" applyAlignment="1">
      <alignment horizontal="center" vertical="center" wrapText="1"/>
    </xf>
    <xf numFmtId="44" fontId="9" fillId="0" borderId="6" xfId="7" applyFont="1" applyFill="1" applyBorder="1" applyAlignment="1">
      <alignment horizontal="center" vertical="center" wrapText="1"/>
    </xf>
    <xf numFmtId="44" fontId="8" fillId="0" borderId="19" xfId="7" applyFont="1" applyFill="1" applyBorder="1" applyAlignment="1">
      <alignment horizontal="center" vertical="center" wrapText="1"/>
    </xf>
    <xf numFmtId="10" fontId="9" fillId="7" borderId="7" xfId="3" applyNumberFormat="1" applyFont="1" applyFill="1" applyBorder="1" applyAlignment="1">
      <alignment horizontal="center" vertical="center" wrapText="1"/>
    </xf>
    <xf numFmtId="0" fontId="6" fillId="0" borderId="19" xfId="3" applyFont="1" applyBorder="1" applyAlignment="1">
      <alignment vertical="center" wrapText="1"/>
    </xf>
    <xf numFmtId="0" fontId="6" fillId="0" borderId="13" xfId="3" applyFont="1" applyBorder="1" applyAlignment="1">
      <alignment horizontal="left" vertical="center"/>
    </xf>
    <xf numFmtId="0" fontId="6" fillId="0" borderId="14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 wrapText="1"/>
    </xf>
    <xf numFmtId="4" fontId="19" fillId="7" borderId="6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1" fontId="20" fillId="0" borderId="19" xfId="0" applyNumberFormat="1" applyFont="1" applyFill="1" applyBorder="1" applyAlignment="1">
      <alignment horizontal="center" vertical="center"/>
    </xf>
    <xf numFmtId="4" fontId="20" fillId="0" borderId="19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9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wrapText="1"/>
    </xf>
    <xf numFmtId="44" fontId="0" fillId="4" borderId="0" xfId="0" applyNumberFormat="1" applyFill="1" applyBorder="1"/>
    <xf numFmtId="10" fontId="4" fillId="3" borderId="0" xfId="3" applyNumberFormat="1" applyFill="1"/>
    <xf numFmtId="0" fontId="0" fillId="0" borderId="4" xfId="0" applyBorder="1"/>
    <xf numFmtId="0" fontId="4" fillId="4" borderId="20" xfId="3" applyFont="1" applyFill="1" applyBorder="1" applyAlignment="1">
      <alignment horizontal="left" vertical="center" wrapText="1"/>
    </xf>
    <xf numFmtId="0" fontId="4" fillId="4" borderId="21" xfId="3" applyFont="1" applyFill="1" applyBorder="1" applyAlignment="1">
      <alignment horizontal="left" vertical="center" wrapText="1"/>
    </xf>
    <xf numFmtId="4" fontId="17" fillId="4" borderId="20" xfId="0" applyNumberFormat="1" applyFont="1" applyFill="1" applyBorder="1" applyAlignment="1">
      <alignment horizontal="center" vertical="center"/>
    </xf>
    <xf numFmtId="4" fontId="17" fillId="4" borderId="21" xfId="0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0" fontId="18" fillId="4" borderId="20" xfId="3" applyFont="1" applyFill="1" applyBorder="1" applyAlignment="1">
      <alignment horizontal="left" vertical="center"/>
    </xf>
    <xf numFmtId="0" fontId="18" fillId="4" borderId="21" xfId="3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4" fontId="19" fillId="7" borderId="17" xfId="0" applyNumberFormat="1" applyFont="1" applyFill="1" applyBorder="1" applyAlignment="1">
      <alignment horizontal="center" vertical="center"/>
    </xf>
    <xf numFmtId="4" fontId="19" fillId="7" borderId="1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left" vertical="center"/>
    </xf>
    <xf numFmtId="4" fontId="17" fillId="0" borderId="20" xfId="0" applyNumberFormat="1" applyFont="1" applyBorder="1" applyAlignment="1">
      <alignment horizontal="center" vertical="center"/>
    </xf>
    <xf numFmtId="4" fontId="17" fillId="0" borderId="21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4" fontId="17" fillId="0" borderId="19" xfId="0" applyNumberFormat="1" applyFont="1" applyBorder="1" applyAlignment="1">
      <alignment horizontal="center" vertical="center"/>
    </xf>
    <xf numFmtId="0" fontId="4" fillId="4" borderId="20" xfId="3" applyFont="1" applyFill="1" applyBorder="1" applyAlignment="1">
      <alignment horizontal="left" vertical="center"/>
    </xf>
    <xf numFmtId="0" fontId="4" fillId="4" borderId="21" xfId="3" applyFont="1" applyFill="1" applyBorder="1" applyAlignment="1">
      <alignment horizontal="left" vertical="center"/>
    </xf>
    <xf numFmtId="4" fontId="17" fillId="0" borderId="20" xfId="0" applyNumberFormat="1" applyFont="1" applyBorder="1" applyAlignment="1">
      <alignment horizontal="center" vertical="center" wrapText="1"/>
    </xf>
    <xf numFmtId="4" fontId="17" fillId="0" borderId="21" xfId="0" applyNumberFormat="1" applyFont="1" applyBorder="1" applyAlignment="1">
      <alignment horizontal="center" vertical="center" wrapText="1"/>
    </xf>
    <xf numFmtId="49" fontId="20" fillId="5" borderId="2" xfId="3" applyNumberFormat="1" applyFont="1" applyFill="1" applyBorder="1" applyAlignment="1">
      <alignment horizontal="left" vertical="center" wrapText="1"/>
    </xf>
    <xf numFmtId="49" fontId="20" fillId="5" borderId="3" xfId="3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0" fontId="17" fillId="0" borderId="2" xfId="0" applyNumberFormat="1" applyFont="1" applyFill="1" applyBorder="1" applyAlignment="1" applyProtection="1">
      <alignment horizontal="center" vertical="center"/>
      <protection locked="0"/>
    </xf>
    <xf numFmtId="10" fontId="17" fillId="0" borderId="5" xfId="0" applyNumberFormat="1" applyFont="1" applyFill="1" applyBorder="1" applyAlignment="1" applyProtection="1">
      <alignment horizontal="center" vertical="center"/>
      <protection locked="0"/>
    </xf>
    <xf numFmtId="1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right" vertical="center"/>
    </xf>
    <xf numFmtId="0" fontId="15" fillId="4" borderId="0" xfId="0" applyNumberFormat="1" applyFont="1" applyFill="1" applyBorder="1" applyAlignment="1">
      <alignment horizontal="left" vertical="center" wrapText="1"/>
    </xf>
    <xf numFmtId="0" fontId="15" fillId="3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/>
    </xf>
    <xf numFmtId="10" fontId="17" fillId="6" borderId="1" xfId="0" applyNumberFormat="1" applyFont="1" applyFill="1" applyBorder="1" applyAlignment="1" applyProtection="1">
      <alignment horizontal="center" vertical="center"/>
      <protection locked="0"/>
    </xf>
    <xf numFmtId="10" fontId="17" fillId="6" borderId="2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0" fontId="22" fillId="0" borderId="1" xfId="0" applyNumberFormat="1" applyFont="1" applyFill="1" applyBorder="1" applyAlignment="1">
      <alignment horizontal="center" vertical="center"/>
    </xf>
    <xf numFmtId="0" fontId="18" fillId="4" borderId="0" xfId="9" applyFont="1" applyFill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7" xfId="3" applyFont="1" applyBorder="1" applyAlignment="1">
      <alignment vertical="center" wrapText="1"/>
    </xf>
    <xf numFmtId="0" fontId="5" fillId="0" borderId="8" xfId="3" applyFont="1" applyBorder="1" applyAlignment="1">
      <alignment vertical="center" wrapText="1"/>
    </xf>
    <xf numFmtId="0" fontId="5" fillId="0" borderId="22" xfId="3" applyFont="1" applyBorder="1" applyAlignment="1">
      <alignment horizontal="center" vertical="center" wrapText="1"/>
    </xf>
    <xf numFmtId="0" fontId="5" fillId="0" borderId="9" xfId="3" applyFont="1" applyBorder="1" applyAlignment="1">
      <alignment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18" xfId="3" applyFont="1" applyBorder="1" applyAlignment="1">
      <alignment vertical="center" wrapText="1"/>
    </xf>
    <xf numFmtId="0" fontId="6" fillId="0" borderId="4" xfId="3" applyFont="1" applyBorder="1" applyAlignment="1">
      <alignment horizontal="center" vertical="center"/>
    </xf>
  </cellXfs>
  <cellStyles count="14">
    <cellStyle name="Moeda" xfId="7" builtinId="4"/>
    <cellStyle name="Normal" xfId="0" builtinId="0"/>
    <cellStyle name="Normal 11 2" xfId="9" xr:uid="{00000000-0005-0000-0000-000002000000}"/>
    <cellStyle name="Normal 165" xfId="8" xr:uid="{00000000-0005-0000-0000-000003000000}"/>
    <cellStyle name="Normal 2" xfId="3" xr:uid="{00000000-0005-0000-0000-000004000000}"/>
    <cellStyle name="Normal 2 2" xfId="5" xr:uid="{00000000-0005-0000-0000-000005000000}"/>
    <cellStyle name="Normal 2 2 2" xfId="13" xr:uid="{00000000-0005-0000-0000-000006000000}"/>
    <cellStyle name="Normal 87" xfId="12" xr:uid="{00000000-0005-0000-0000-000007000000}"/>
    <cellStyle name="Porcentagem" xfId="2" builtinId="5"/>
    <cellStyle name="Porcentagem 2" xfId="11" xr:uid="{00000000-0005-0000-0000-000009000000}"/>
    <cellStyle name="Separador de milhares 2" xfId="4" xr:uid="{00000000-0005-0000-0000-00000B000000}"/>
    <cellStyle name="Vírgula" xfId="1" builtinId="3"/>
    <cellStyle name="Vírgula 2 2" xfId="10" xr:uid="{00000000-0005-0000-0000-00000C000000}"/>
    <cellStyle name="Vírgula 3 2" xfId="6" xr:uid="{00000000-0005-0000-0000-00000D000000}"/>
  </cellStyles>
  <dxfs count="2"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722602</xdr:colOff>
      <xdr:row>1</xdr:row>
      <xdr:rowOff>120430</xdr:rowOff>
    </xdr:from>
    <xdr:to>
      <xdr:col>10</xdr:col>
      <xdr:colOff>678592</xdr:colOff>
      <xdr:row>4</xdr:row>
      <xdr:rowOff>98396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6999" y="306551"/>
          <a:ext cx="1988099" cy="634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7</xdr:row>
      <xdr:rowOff>160020</xdr:rowOff>
    </xdr:from>
    <xdr:to>
      <xdr:col>10</xdr:col>
      <xdr:colOff>597449</xdr:colOff>
      <xdr:row>10</xdr:row>
      <xdr:rowOff>231002</xdr:rowOff>
    </xdr:to>
    <xdr:pic>
      <xdr:nvPicPr>
        <xdr:cNvPr id="4" name="Imagem 3" descr="cabeçalho_3.png">
          <a:extLst>
            <a:ext uri="{FF2B5EF4-FFF2-40B4-BE49-F238E27FC236}">
              <a16:creationId xmlns:a16="http://schemas.microsoft.com/office/drawing/2014/main" id="{531988B7-733E-4387-9474-C583F548B0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350520"/>
          <a:ext cx="1988099" cy="642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O-DOS\Users\reserva\Desktop\PEDRO%20BOLDRINI\Pedro%20Boldrini%20-%20Tamara\051%20-%20O%20-%201614%20-%2072%20-%20001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051 - O - 1614 - 72 - 001_0"/>
    </sheetNames>
    <definedNames>
      <definedName name="linhaSINAPIxls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1"/>
  <sheetViews>
    <sheetView showGridLines="0" zoomScaleNormal="100" workbookViewId="0">
      <selection activeCell="F87" sqref="F87"/>
    </sheetView>
  </sheetViews>
  <sheetFormatPr defaultRowHeight="15" x14ac:dyDescent="0.25"/>
  <cols>
    <col min="2" max="2" width="7.42578125" style="5" customWidth="1"/>
    <col min="3" max="3" width="13.140625" style="5" customWidth="1"/>
    <col min="4" max="4" width="12.85546875" customWidth="1"/>
    <col min="5" max="5" width="10.42578125" style="1" customWidth="1"/>
    <col min="6" max="6" width="94.85546875" style="1" customWidth="1"/>
    <col min="7" max="7" width="10.42578125" customWidth="1"/>
    <col min="8" max="8" width="5.5703125" style="3" customWidth="1"/>
    <col min="9" max="9" width="4.28515625" style="3" customWidth="1"/>
    <col min="10" max="10" width="9.7109375" style="2" customWidth="1"/>
    <col min="11" max="11" width="12.5703125" style="2" customWidth="1"/>
    <col min="12" max="12" width="4.42578125" style="4" customWidth="1"/>
    <col min="13" max="13" width="14.28515625" bestFit="1" customWidth="1"/>
    <col min="16" max="16" width="14.140625" bestFit="1" customWidth="1"/>
    <col min="17" max="17" width="15.85546875" bestFit="1" customWidth="1"/>
  </cols>
  <sheetData>
    <row r="1" spans="2:12" ht="15" customHeight="1" x14ac:dyDescent="0.25">
      <c r="B1" s="22" t="s">
        <v>135</v>
      </c>
      <c r="C1" s="14"/>
      <c r="D1" s="14"/>
      <c r="E1" s="14"/>
      <c r="F1" s="14"/>
      <c r="G1" s="14"/>
      <c r="H1" s="14"/>
      <c r="I1" s="14"/>
      <c r="J1" s="14"/>
      <c r="K1" s="15"/>
    </row>
    <row r="2" spans="2:12" ht="15.75" x14ac:dyDescent="0.25">
      <c r="B2" s="23" t="s">
        <v>54</v>
      </c>
      <c r="C2" s="16"/>
      <c r="D2" s="16"/>
      <c r="E2" s="16"/>
      <c r="F2" s="16"/>
      <c r="G2" s="16"/>
      <c r="H2" s="16"/>
      <c r="I2" s="16"/>
      <c r="J2" s="16"/>
      <c r="K2" s="17"/>
    </row>
    <row r="3" spans="2:12" s="5" customFormat="1" ht="15.75" x14ac:dyDescent="0.25">
      <c r="B3" s="23"/>
      <c r="C3" s="16"/>
      <c r="D3" s="16"/>
      <c r="E3" s="16"/>
      <c r="F3" s="16"/>
      <c r="G3" s="16"/>
      <c r="H3" s="16"/>
      <c r="I3" s="16"/>
      <c r="J3" s="16"/>
      <c r="K3" s="17"/>
      <c r="L3" s="4"/>
    </row>
    <row r="4" spans="2:12" ht="21" x14ac:dyDescent="0.25">
      <c r="B4" s="23"/>
      <c r="C4" s="16"/>
      <c r="D4" s="16"/>
      <c r="E4" s="16"/>
      <c r="F4" s="21" t="s">
        <v>30</v>
      </c>
      <c r="G4" s="16"/>
      <c r="H4" s="16"/>
      <c r="I4" s="16"/>
      <c r="J4" s="16"/>
      <c r="K4" s="17"/>
    </row>
    <row r="5" spans="2:12" ht="15" customHeight="1" x14ac:dyDescent="0.25">
      <c r="B5" s="18"/>
      <c r="C5" s="19"/>
      <c r="D5" s="19"/>
      <c r="E5" s="19"/>
      <c r="F5" s="19"/>
      <c r="G5" s="19"/>
      <c r="H5" s="19"/>
      <c r="I5" s="19"/>
      <c r="J5" s="19"/>
      <c r="K5" s="20"/>
    </row>
    <row r="6" spans="2:12" ht="15.75" x14ac:dyDescent="0.25">
      <c r="B6" s="182"/>
      <c r="C6" s="182"/>
      <c r="D6" s="182"/>
      <c r="E6" s="182"/>
      <c r="F6" s="182"/>
      <c r="G6" s="182"/>
      <c r="H6" s="182"/>
      <c r="I6" s="182"/>
      <c r="J6" s="182"/>
      <c r="K6" s="182"/>
    </row>
    <row r="7" spans="2:12" x14ac:dyDescent="0.25">
      <c r="B7" s="183"/>
      <c r="C7" s="183"/>
      <c r="D7" s="183"/>
      <c r="E7" s="183"/>
      <c r="F7" s="183"/>
      <c r="G7" s="183"/>
      <c r="H7" s="183"/>
      <c r="I7" s="183"/>
      <c r="J7" s="183"/>
      <c r="K7" s="183"/>
    </row>
    <row r="8" spans="2:12" ht="50.25" customHeight="1" x14ac:dyDescent="0.25">
      <c r="B8" s="154" t="s">
        <v>2</v>
      </c>
      <c r="C8" s="155" t="s">
        <v>49</v>
      </c>
      <c r="D8" s="155" t="s">
        <v>50</v>
      </c>
      <c r="E8" s="187" t="s">
        <v>8</v>
      </c>
      <c r="F8" s="188"/>
      <c r="G8" s="154" t="s">
        <v>35</v>
      </c>
      <c r="H8" s="189" t="s">
        <v>51</v>
      </c>
      <c r="I8" s="190"/>
      <c r="J8" s="156" t="s">
        <v>52</v>
      </c>
      <c r="K8" s="156" t="s">
        <v>53</v>
      </c>
    </row>
    <row r="9" spans="2:12" s="5" customFormat="1" ht="20.100000000000001" customHeight="1" x14ac:dyDescent="0.25">
      <c r="B9" s="32">
        <v>1</v>
      </c>
      <c r="C9" s="32"/>
      <c r="D9" s="33"/>
      <c r="E9" s="193" t="s">
        <v>27</v>
      </c>
      <c r="F9" s="193"/>
      <c r="G9" s="31"/>
      <c r="H9" s="194"/>
      <c r="I9" s="194"/>
      <c r="J9" s="34"/>
      <c r="K9" s="34"/>
      <c r="L9" s="4"/>
    </row>
    <row r="10" spans="2:12" s="5" customFormat="1" ht="19.899999999999999" customHeight="1" x14ac:dyDescent="0.25">
      <c r="B10" s="31" t="s">
        <v>26</v>
      </c>
      <c r="C10" s="35" t="s">
        <v>37</v>
      </c>
      <c r="D10" s="31" t="s">
        <v>38</v>
      </c>
      <c r="E10" s="195" t="s">
        <v>47</v>
      </c>
      <c r="F10" s="195"/>
      <c r="G10" s="36" t="s">
        <v>33</v>
      </c>
      <c r="H10" s="186">
        <v>8</v>
      </c>
      <c r="I10" s="186"/>
      <c r="J10" s="37">
        <v>621.08000000000004</v>
      </c>
      <c r="K10" s="38">
        <f>H10*J10</f>
        <v>4968.6400000000003</v>
      </c>
      <c r="L10" s="4"/>
    </row>
    <row r="11" spans="2:12" s="5" customFormat="1" ht="19.899999999999999" customHeight="1" x14ac:dyDescent="0.25">
      <c r="B11" s="31"/>
      <c r="C11" s="35"/>
      <c r="D11" s="41"/>
      <c r="E11" s="191" t="s">
        <v>36</v>
      </c>
      <c r="F11" s="192"/>
      <c r="G11" s="42"/>
      <c r="H11" s="178"/>
      <c r="I11" s="179"/>
      <c r="J11" s="37"/>
      <c r="K11" s="43">
        <f>SUM(K10:K10)</f>
        <v>4968.6400000000003</v>
      </c>
      <c r="L11" s="4"/>
    </row>
    <row r="12" spans="2:12" ht="19.899999999999999" customHeight="1" x14ac:dyDescent="0.25">
      <c r="B12" s="31"/>
      <c r="C12" s="35"/>
      <c r="D12" s="31"/>
      <c r="E12" s="209"/>
      <c r="F12" s="210"/>
      <c r="G12" s="36"/>
      <c r="H12" s="186"/>
      <c r="I12" s="186"/>
      <c r="J12" s="38"/>
      <c r="K12" s="38"/>
      <c r="L12" s="4">
        <v>102130.98</v>
      </c>
    </row>
    <row r="13" spans="2:12" s="5" customFormat="1" ht="19.899999999999999" customHeight="1" x14ac:dyDescent="0.25">
      <c r="B13" s="85">
        <v>2</v>
      </c>
      <c r="C13" s="160"/>
      <c r="D13" s="77"/>
      <c r="E13" s="211" t="s">
        <v>67</v>
      </c>
      <c r="F13" s="212"/>
      <c r="G13" s="161"/>
      <c r="H13" s="196"/>
      <c r="I13" s="197"/>
      <c r="J13" s="158"/>
      <c r="K13" s="158"/>
      <c r="L13" s="4"/>
    </row>
    <row r="14" spans="2:12" ht="30" customHeight="1" x14ac:dyDescent="0.25">
      <c r="B14" s="31" t="s">
        <v>28</v>
      </c>
      <c r="C14" s="35">
        <v>102102</v>
      </c>
      <c r="D14" s="31" t="s">
        <v>9</v>
      </c>
      <c r="E14" s="184" t="s">
        <v>56</v>
      </c>
      <c r="F14" s="185"/>
      <c r="G14" s="36" t="s">
        <v>35</v>
      </c>
      <c r="H14" s="186">
        <v>2</v>
      </c>
      <c r="I14" s="186"/>
      <c r="J14" s="157">
        <v>8427.33</v>
      </c>
      <c r="K14" s="38">
        <f t="shared" ref="K14:K20" si="0">H14*J14</f>
        <v>16854.66</v>
      </c>
      <c r="L14" s="4">
        <v>102130.98</v>
      </c>
    </row>
    <row r="15" spans="2:12" s="5" customFormat="1" ht="20.100000000000001" customHeight="1" x14ac:dyDescent="0.25">
      <c r="B15" s="31" t="s">
        <v>29</v>
      </c>
      <c r="C15" s="160" t="s">
        <v>108</v>
      </c>
      <c r="D15" s="31" t="s">
        <v>38</v>
      </c>
      <c r="E15" s="184" t="s">
        <v>110</v>
      </c>
      <c r="F15" s="185"/>
      <c r="G15" s="36" t="s">
        <v>35</v>
      </c>
      <c r="H15" s="196">
        <v>21</v>
      </c>
      <c r="I15" s="197"/>
      <c r="J15" s="163">
        <v>261</v>
      </c>
      <c r="K15" s="164">
        <f t="shared" si="0"/>
        <v>5481</v>
      </c>
      <c r="L15" s="4"/>
    </row>
    <row r="16" spans="2:12" ht="19.899999999999999" customHeight="1" x14ac:dyDescent="0.25">
      <c r="B16" s="31" t="s">
        <v>73</v>
      </c>
      <c r="C16" s="35" t="s">
        <v>57</v>
      </c>
      <c r="D16" s="31" t="s">
        <v>38</v>
      </c>
      <c r="E16" s="184" t="s">
        <v>58</v>
      </c>
      <c r="F16" s="185"/>
      <c r="G16" s="36" t="s">
        <v>35</v>
      </c>
      <c r="H16" s="186">
        <v>15</v>
      </c>
      <c r="I16" s="186"/>
      <c r="J16" s="157">
        <v>1419.47</v>
      </c>
      <c r="K16" s="38">
        <f t="shared" si="0"/>
        <v>21292.05</v>
      </c>
      <c r="L16" s="4">
        <v>102130.98</v>
      </c>
    </row>
    <row r="17" spans="2:12" s="5" customFormat="1" ht="19.899999999999999" customHeight="1" x14ac:dyDescent="0.25">
      <c r="B17" s="31" t="s">
        <v>112</v>
      </c>
      <c r="C17" s="35" t="s">
        <v>59</v>
      </c>
      <c r="D17" s="31" t="s">
        <v>38</v>
      </c>
      <c r="E17" s="184" t="s">
        <v>60</v>
      </c>
      <c r="F17" s="185"/>
      <c r="G17" s="36" t="s">
        <v>35</v>
      </c>
      <c r="H17" s="186">
        <v>9</v>
      </c>
      <c r="I17" s="186"/>
      <c r="J17" s="157">
        <v>1703.03</v>
      </c>
      <c r="K17" s="38">
        <f t="shared" si="0"/>
        <v>15327.27</v>
      </c>
      <c r="L17" s="4"/>
    </row>
    <row r="18" spans="2:12" s="5" customFormat="1" ht="19.899999999999999" customHeight="1" x14ac:dyDescent="0.25">
      <c r="B18" s="31" t="s">
        <v>113</v>
      </c>
      <c r="C18" s="35" t="s">
        <v>61</v>
      </c>
      <c r="D18" s="31" t="s">
        <v>38</v>
      </c>
      <c r="E18" s="184" t="s">
        <v>62</v>
      </c>
      <c r="F18" s="185"/>
      <c r="G18" s="36" t="s">
        <v>35</v>
      </c>
      <c r="H18" s="186">
        <v>10</v>
      </c>
      <c r="I18" s="186"/>
      <c r="J18" s="37">
        <v>2893.15</v>
      </c>
      <c r="K18" s="38">
        <f t="shared" si="0"/>
        <v>28931.5</v>
      </c>
      <c r="L18" s="4"/>
    </row>
    <row r="19" spans="2:12" s="5" customFormat="1" ht="20.100000000000001" customHeight="1" x14ac:dyDescent="0.25">
      <c r="B19" s="31" t="s">
        <v>114</v>
      </c>
      <c r="C19" s="35" t="s">
        <v>63</v>
      </c>
      <c r="D19" s="31" t="s">
        <v>38</v>
      </c>
      <c r="E19" s="184" t="s">
        <v>64</v>
      </c>
      <c r="F19" s="185"/>
      <c r="G19" s="36" t="s">
        <v>35</v>
      </c>
      <c r="H19" s="186">
        <v>2</v>
      </c>
      <c r="I19" s="186"/>
      <c r="J19" s="37">
        <v>3366.65</v>
      </c>
      <c r="K19" s="38">
        <f t="shared" si="0"/>
        <v>6733.3</v>
      </c>
      <c r="L19" s="4"/>
    </row>
    <row r="20" spans="2:12" s="5" customFormat="1" ht="20.100000000000001" customHeight="1" x14ac:dyDescent="0.25">
      <c r="B20" s="31" t="s">
        <v>115</v>
      </c>
      <c r="C20" s="35" t="s">
        <v>66</v>
      </c>
      <c r="D20" s="31" t="s">
        <v>38</v>
      </c>
      <c r="E20" s="184" t="s">
        <v>65</v>
      </c>
      <c r="F20" s="185"/>
      <c r="G20" s="36" t="s">
        <v>35</v>
      </c>
      <c r="H20" s="186">
        <v>1</v>
      </c>
      <c r="I20" s="186"/>
      <c r="J20" s="37">
        <v>4813.78</v>
      </c>
      <c r="K20" s="38">
        <f t="shared" si="0"/>
        <v>4813.78</v>
      </c>
      <c r="L20" s="4"/>
    </row>
    <row r="21" spans="2:12" s="5" customFormat="1" ht="19.899999999999999" customHeight="1" x14ac:dyDescent="0.25">
      <c r="B21" s="31"/>
      <c r="C21" s="31"/>
      <c r="D21" s="31"/>
      <c r="E21" s="191" t="s">
        <v>69</v>
      </c>
      <c r="F21" s="192"/>
      <c r="G21" s="31"/>
      <c r="H21" s="39"/>
      <c r="I21" s="40"/>
      <c r="J21" s="37"/>
      <c r="K21" s="43">
        <f>SUM(K14:K20)</f>
        <v>99433.56</v>
      </c>
      <c r="L21" s="4"/>
    </row>
    <row r="22" spans="2:12" s="5" customFormat="1" ht="19.899999999999999" customHeight="1" x14ac:dyDescent="0.25">
      <c r="B22" s="31"/>
      <c r="C22" s="31"/>
      <c r="D22" s="31"/>
      <c r="E22" s="44"/>
      <c r="F22" s="45"/>
      <c r="G22" s="31"/>
      <c r="H22" s="39"/>
      <c r="I22" s="40"/>
      <c r="J22" s="37"/>
      <c r="K22" s="43"/>
      <c r="L22" s="4"/>
    </row>
    <row r="23" spans="2:12" s="5" customFormat="1" ht="19.899999999999999" customHeight="1" x14ac:dyDescent="0.25">
      <c r="B23" s="48">
        <v>3</v>
      </c>
      <c r="C23" s="31"/>
      <c r="D23" s="31"/>
      <c r="E23" s="180" t="s">
        <v>109</v>
      </c>
      <c r="F23" s="181"/>
      <c r="G23" s="36"/>
      <c r="H23" s="178"/>
      <c r="I23" s="179"/>
      <c r="J23" s="37"/>
      <c r="K23" s="38"/>
      <c r="L23" s="4"/>
    </row>
    <row r="24" spans="2:12" s="5" customFormat="1" ht="19.899999999999999" customHeight="1" x14ac:dyDescent="0.25">
      <c r="B24" s="77" t="s">
        <v>116</v>
      </c>
      <c r="C24" s="77" t="s">
        <v>68</v>
      </c>
      <c r="D24" s="31" t="s">
        <v>38</v>
      </c>
      <c r="E24" s="203" t="s">
        <v>70</v>
      </c>
      <c r="F24" s="204"/>
      <c r="G24" s="80" t="s">
        <v>34</v>
      </c>
      <c r="H24" s="176">
        <v>1.76</v>
      </c>
      <c r="I24" s="177"/>
      <c r="J24" s="83">
        <v>23.92</v>
      </c>
      <c r="K24" s="157">
        <f t="shared" ref="K24:K35" si="1">H24*J24</f>
        <v>42.099200000000003</v>
      </c>
      <c r="L24" s="4"/>
    </row>
    <row r="25" spans="2:12" s="5" customFormat="1" ht="20.100000000000001" customHeight="1" x14ac:dyDescent="0.25">
      <c r="B25" s="77" t="s">
        <v>117</v>
      </c>
      <c r="C25" s="77" t="s">
        <v>98</v>
      </c>
      <c r="D25" s="31" t="s">
        <v>38</v>
      </c>
      <c r="E25" s="174" t="s">
        <v>136</v>
      </c>
      <c r="F25" s="175"/>
      <c r="G25" s="80" t="s">
        <v>34</v>
      </c>
      <c r="H25" s="176">
        <v>61</v>
      </c>
      <c r="I25" s="177"/>
      <c r="J25" s="83">
        <v>76.28</v>
      </c>
      <c r="K25" s="157">
        <f t="shared" si="1"/>
        <v>4653.08</v>
      </c>
      <c r="L25" s="4"/>
    </row>
    <row r="26" spans="2:12" s="5" customFormat="1" ht="30" customHeight="1" x14ac:dyDescent="0.25">
      <c r="B26" s="77" t="s">
        <v>118</v>
      </c>
      <c r="C26" s="77">
        <v>101560</v>
      </c>
      <c r="D26" s="31" t="s">
        <v>9</v>
      </c>
      <c r="E26" s="174" t="s">
        <v>71</v>
      </c>
      <c r="F26" s="175"/>
      <c r="G26" s="80" t="s">
        <v>34</v>
      </c>
      <c r="H26" s="176">
        <v>10.4</v>
      </c>
      <c r="I26" s="177"/>
      <c r="J26" s="83">
        <v>10.26</v>
      </c>
      <c r="K26" s="157">
        <f t="shared" si="1"/>
        <v>106.70400000000001</v>
      </c>
      <c r="L26" s="4"/>
    </row>
    <row r="27" spans="2:12" s="5" customFormat="1" ht="20.100000000000001" customHeight="1" x14ac:dyDescent="0.25">
      <c r="B27" s="77" t="s">
        <v>119</v>
      </c>
      <c r="C27" s="77" t="s">
        <v>99</v>
      </c>
      <c r="D27" s="31" t="s">
        <v>38</v>
      </c>
      <c r="E27" s="174" t="s">
        <v>111</v>
      </c>
      <c r="F27" s="175"/>
      <c r="G27" s="80" t="s">
        <v>34</v>
      </c>
      <c r="H27" s="176">
        <v>333</v>
      </c>
      <c r="I27" s="177"/>
      <c r="J27" s="83">
        <v>3.03</v>
      </c>
      <c r="K27" s="162">
        <f t="shared" si="1"/>
        <v>1008.9899999999999</v>
      </c>
      <c r="L27" s="4"/>
    </row>
    <row r="28" spans="2:12" s="5" customFormat="1" ht="20.100000000000001" customHeight="1" x14ac:dyDescent="0.25">
      <c r="B28" s="77" t="s">
        <v>120</v>
      </c>
      <c r="C28" s="77" t="s">
        <v>96</v>
      </c>
      <c r="D28" s="31" t="s">
        <v>38</v>
      </c>
      <c r="E28" s="174" t="s">
        <v>97</v>
      </c>
      <c r="F28" s="175"/>
      <c r="G28" s="80" t="s">
        <v>34</v>
      </c>
      <c r="H28" s="176">
        <v>2720</v>
      </c>
      <c r="I28" s="177"/>
      <c r="J28" s="83">
        <v>59.11</v>
      </c>
      <c r="K28" s="162">
        <f t="shared" si="1"/>
        <v>160779.20000000001</v>
      </c>
      <c r="L28" s="4"/>
    </row>
    <row r="29" spans="2:12" s="5" customFormat="1" ht="30" customHeight="1" x14ac:dyDescent="0.25">
      <c r="B29" s="77" t="s">
        <v>121</v>
      </c>
      <c r="C29" s="77">
        <v>101554</v>
      </c>
      <c r="D29" s="31" t="s">
        <v>9</v>
      </c>
      <c r="E29" s="174" t="s">
        <v>100</v>
      </c>
      <c r="F29" s="175"/>
      <c r="G29" s="36" t="s">
        <v>35</v>
      </c>
      <c r="H29" s="176">
        <v>43</v>
      </c>
      <c r="I29" s="177"/>
      <c r="J29" s="83">
        <v>11.74</v>
      </c>
      <c r="K29" s="157">
        <f t="shared" si="1"/>
        <v>504.82</v>
      </c>
      <c r="L29" s="4"/>
    </row>
    <row r="30" spans="2:12" s="5" customFormat="1" ht="19.899999999999999" customHeight="1" x14ac:dyDescent="0.25">
      <c r="B30" s="77" t="s">
        <v>122</v>
      </c>
      <c r="C30" s="77" t="s">
        <v>87</v>
      </c>
      <c r="D30" s="31" t="s">
        <v>38</v>
      </c>
      <c r="E30" s="203" t="s">
        <v>88</v>
      </c>
      <c r="F30" s="204"/>
      <c r="G30" s="36" t="s">
        <v>35</v>
      </c>
      <c r="H30" s="196">
        <v>48</v>
      </c>
      <c r="I30" s="197"/>
      <c r="J30" s="83">
        <v>205.58</v>
      </c>
      <c r="K30" s="159">
        <f t="shared" si="1"/>
        <v>9867.84</v>
      </c>
      <c r="L30" s="4"/>
    </row>
    <row r="31" spans="2:12" s="5" customFormat="1" ht="19.899999999999999" customHeight="1" x14ac:dyDescent="0.25">
      <c r="B31" s="77" t="s">
        <v>123</v>
      </c>
      <c r="C31" s="77" t="s">
        <v>89</v>
      </c>
      <c r="D31" s="31" t="s">
        <v>38</v>
      </c>
      <c r="E31" s="203" t="s">
        <v>101</v>
      </c>
      <c r="F31" s="204"/>
      <c r="G31" s="36" t="s">
        <v>35</v>
      </c>
      <c r="H31" s="196">
        <v>385</v>
      </c>
      <c r="I31" s="197"/>
      <c r="J31" s="83">
        <v>41.72</v>
      </c>
      <c r="K31" s="159">
        <f t="shared" si="1"/>
        <v>16062.199999999999</v>
      </c>
      <c r="L31" s="4"/>
    </row>
    <row r="32" spans="2:12" s="5" customFormat="1" ht="19.899999999999999" customHeight="1" x14ac:dyDescent="0.25">
      <c r="B32" s="77" t="s">
        <v>124</v>
      </c>
      <c r="C32" s="77" t="s">
        <v>90</v>
      </c>
      <c r="D32" s="31" t="s">
        <v>38</v>
      </c>
      <c r="E32" s="203" t="s">
        <v>91</v>
      </c>
      <c r="F32" s="204"/>
      <c r="G32" s="36" t="s">
        <v>35</v>
      </c>
      <c r="H32" s="176">
        <v>8</v>
      </c>
      <c r="I32" s="177"/>
      <c r="J32" s="83">
        <v>593.28</v>
      </c>
      <c r="K32" s="162">
        <f t="shared" si="1"/>
        <v>4746.24</v>
      </c>
      <c r="L32" s="4"/>
    </row>
    <row r="33" spans="2:12" s="5" customFormat="1" ht="19.899999999999999" customHeight="1" x14ac:dyDescent="0.25">
      <c r="B33" s="77" t="s">
        <v>125</v>
      </c>
      <c r="C33" s="77" t="s">
        <v>92</v>
      </c>
      <c r="D33" s="31" t="s">
        <v>38</v>
      </c>
      <c r="E33" s="203" t="s">
        <v>93</v>
      </c>
      <c r="F33" s="204"/>
      <c r="G33" s="36" t="s">
        <v>35</v>
      </c>
      <c r="H33" s="196">
        <v>34.799999999999997</v>
      </c>
      <c r="I33" s="197"/>
      <c r="J33" s="83">
        <v>8.9499999999999993</v>
      </c>
      <c r="K33" s="162">
        <f t="shared" si="1"/>
        <v>311.45999999999992</v>
      </c>
      <c r="L33" s="4"/>
    </row>
    <row r="34" spans="2:12" s="170" customFormat="1" ht="30" customHeight="1" x14ac:dyDescent="0.25">
      <c r="B34" s="77" t="s">
        <v>126</v>
      </c>
      <c r="C34" s="165">
        <v>101549</v>
      </c>
      <c r="D34" s="166" t="s">
        <v>9</v>
      </c>
      <c r="E34" s="174" t="s">
        <v>94</v>
      </c>
      <c r="F34" s="175"/>
      <c r="G34" s="36" t="s">
        <v>35</v>
      </c>
      <c r="H34" s="205">
        <v>58</v>
      </c>
      <c r="I34" s="206"/>
      <c r="J34" s="167">
        <v>21.36</v>
      </c>
      <c r="K34" s="168">
        <f t="shared" si="1"/>
        <v>1238.8799999999999</v>
      </c>
      <c r="L34" s="169"/>
    </row>
    <row r="35" spans="2:12" s="5" customFormat="1" ht="19.899999999999999" customHeight="1" x14ac:dyDescent="0.25">
      <c r="B35" s="77" t="s">
        <v>127</v>
      </c>
      <c r="C35" s="77" t="s">
        <v>102</v>
      </c>
      <c r="D35" s="31" t="s">
        <v>38</v>
      </c>
      <c r="E35" s="203" t="s">
        <v>103</v>
      </c>
      <c r="F35" s="204"/>
      <c r="G35" s="36" t="s">
        <v>35</v>
      </c>
      <c r="H35" s="196">
        <v>13</v>
      </c>
      <c r="I35" s="197"/>
      <c r="J35" s="83">
        <v>2320.15</v>
      </c>
      <c r="K35" s="162">
        <f t="shared" si="1"/>
        <v>30161.95</v>
      </c>
      <c r="L35" s="4"/>
    </row>
    <row r="36" spans="2:12" s="5" customFormat="1" ht="20.100000000000001" customHeight="1" x14ac:dyDescent="0.25">
      <c r="B36" s="77" t="s">
        <v>128</v>
      </c>
      <c r="C36" s="31" t="s">
        <v>87</v>
      </c>
      <c r="D36" s="31" t="s">
        <v>38</v>
      </c>
      <c r="E36" s="174" t="s">
        <v>95</v>
      </c>
      <c r="F36" s="175"/>
      <c r="G36" s="36" t="s">
        <v>35</v>
      </c>
      <c r="H36" s="178">
        <v>48</v>
      </c>
      <c r="I36" s="179"/>
      <c r="J36" s="37">
        <v>205.58</v>
      </c>
      <c r="K36" s="38">
        <f t="shared" ref="K36:K48" si="2">H36*J36</f>
        <v>9867.84</v>
      </c>
      <c r="L36" s="4"/>
    </row>
    <row r="37" spans="2:12" s="5" customFormat="1" ht="20.100000000000001" customHeight="1" x14ac:dyDescent="0.25">
      <c r="B37" s="77" t="s">
        <v>129</v>
      </c>
      <c r="C37" s="77" t="s">
        <v>104</v>
      </c>
      <c r="D37" s="31" t="s">
        <v>38</v>
      </c>
      <c r="E37" s="203" t="s">
        <v>137</v>
      </c>
      <c r="F37" s="204"/>
      <c r="G37" s="80" t="s">
        <v>34</v>
      </c>
      <c r="H37" s="196">
        <v>480</v>
      </c>
      <c r="I37" s="197"/>
      <c r="J37" s="83">
        <v>25.01</v>
      </c>
      <c r="K37" s="163">
        <f t="shared" si="2"/>
        <v>12004.800000000001</v>
      </c>
      <c r="L37" s="4"/>
    </row>
    <row r="38" spans="2:12" s="5" customFormat="1" ht="20.100000000000001" customHeight="1" x14ac:dyDescent="0.25">
      <c r="B38" s="77" t="s">
        <v>130</v>
      </c>
      <c r="C38" s="77" t="s">
        <v>105</v>
      </c>
      <c r="D38" s="31" t="s">
        <v>38</v>
      </c>
      <c r="E38" s="203" t="s">
        <v>138</v>
      </c>
      <c r="F38" s="204"/>
      <c r="G38" s="36" t="s">
        <v>35</v>
      </c>
      <c r="H38" s="196">
        <v>12</v>
      </c>
      <c r="I38" s="197"/>
      <c r="J38" s="83">
        <v>29.24</v>
      </c>
      <c r="K38" s="163">
        <f t="shared" si="2"/>
        <v>350.88</v>
      </c>
      <c r="L38" s="4"/>
    </row>
    <row r="39" spans="2:12" s="5" customFormat="1" ht="20.100000000000001" customHeight="1" x14ac:dyDescent="0.25">
      <c r="B39" s="77" t="s">
        <v>131</v>
      </c>
      <c r="C39" s="77" t="s">
        <v>106</v>
      </c>
      <c r="D39" s="31" t="s">
        <v>38</v>
      </c>
      <c r="E39" s="203" t="s">
        <v>139</v>
      </c>
      <c r="F39" s="204"/>
      <c r="G39" s="36" t="s">
        <v>35</v>
      </c>
      <c r="H39" s="196">
        <v>67</v>
      </c>
      <c r="I39" s="197"/>
      <c r="J39" s="83">
        <v>67.98</v>
      </c>
      <c r="K39" s="163">
        <f t="shared" si="2"/>
        <v>4554.66</v>
      </c>
      <c r="L39" s="4"/>
    </row>
    <row r="40" spans="2:12" s="5" customFormat="1" ht="20.100000000000001" customHeight="1" x14ac:dyDescent="0.25">
      <c r="B40" s="77" t="s">
        <v>132</v>
      </c>
      <c r="C40" s="77">
        <v>96986</v>
      </c>
      <c r="D40" s="166" t="s">
        <v>9</v>
      </c>
      <c r="E40" s="203" t="s">
        <v>107</v>
      </c>
      <c r="F40" s="204"/>
      <c r="G40" s="36" t="s">
        <v>35</v>
      </c>
      <c r="H40" s="196">
        <v>26</v>
      </c>
      <c r="I40" s="197"/>
      <c r="J40" s="83">
        <v>139.13</v>
      </c>
      <c r="K40" s="163">
        <f t="shared" si="2"/>
        <v>3617.38</v>
      </c>
      <c r="L40" s="4"/>
    </row>
    <row r="41" spans="2:12" s="5" customFormat="1" ht="20.100000000000001" customHeight="1" x14ac:dyDescent="0.25">
      <c r="B41" s="77" t="s">
        <v>133</v>
      </c>
      <c r="C41" s="77" t="s">
        <v>83</v>
      </c>
      <c r="D41" s="31" t="s">
        <v>38</v>
      </c>
      <c r="E41" s="198" t="s">
        <v>84</v>
      </c>
      <c r="F41" s="199"/>
      <c r="G41" s="36" t="s">
        <v>35</v>
      </c>
      <c r="H41" s="202">
        <v>12</v>
      </c>
      <c r="I41" s="202"/>
      <c r="J41" s="83">
        <v>320.12</v>
      </c>
      <c r="K41" s="163">
        <f t="shared" si="2"/>
        <v>3841.44</v>
      </c>
      <c r="L41" s="4"/>
    </row>
    <row r="42" spans="2:12" s="5" customFormat="1" ht="20.100000000000001" customHeight="1" x14ac:dyDescent="0.25">
      <c r="B42" s="77" t="s">
        <v>134</v>
      </c>
      <c r="C42" s="77" t="s">
        <v>85</v>
      </c>
      <c r="D42" s="31" t="s">
        <v>38</v>
      </c>
      <c r="E42" s="198" t="s">
        <v>86</v>
      </c>
      <c r="F42" s="199"/>
      <c r="G42" s="36" t="s">
        <v>35</v>
      </c>
      <c r="H42" s="202">
        <v>12</v>
      </c>
      <c r="I42" s="202"/>
      <c r="J42" s="83">
        <v>201.18</v>
      </c>
      <c r="K42" s="163">
        <f t="shared" si="2"/>
        <v>2414.16</v>
      </c>
      <c r="L42" s="4"/>
    </row>
    <row r="43" spans="2:12" s="5" customFormat="1" ht="19.899999999999999" customHeight="1" x14ac:dyDescent="0.25">
      <c r="B43" s="77"/>
      <c r="C43" s="31"/>
      <c r="D43" s="31"/>
      <c r="E43" s="191" t="s">
        <v>72</v>
      </c>
      <c r="F43" s="192"/>
      <c r="G43" s="36"/>
      <c r="H43" s="178"/>
      <c r="I43" s="179"/>
      <c r="J43" s="37"/>
      <c r="K43" s="43">
        <f>SUM(K24:K42)</f>
        <v>266134.62319999997</v>
      </c>
      <c r="L43" s="4"/>
    </row>
    <row r="44" spans="2:12" s="5" customFormat="1" ht="19.899999999999999" customHeight="1" x14ac:dyDescent="0.25">
      <c r="B44" s="31"/>
      <c r="C44" s="77"/>
      <c r="D44" s="77"/>
      <c r="E44" s="78"/>
      <c r="F44" s="79"/>
      <c r="G44" s="80"/>
      <c r="H44" s="81"/>
      <c r="I44" s="82"/>
      <c r="J44" s="83"/>
      <c r="K44" s="84"/>
      <c r="L44" s="4"/>
    </row>
    <row r="45" spans="2:12" s="5" customFormat="1" ht="19.899999999999999" customHeight="1" x14ac:dyDescent="0.25">
      <c r="B45" s="85">
        <v>4</v>
      </c>
      <c r="C45" s="77"/>
      <c r="D45" s="77"/>
      <c r="E45" s="200" t="s">
        <v>74</v>
      </c>
      <c r="F45" s="201"/>
      <c r="G45" s="80"/>
      <c r="H45" s="202"/>
      <c r="I45" s="202"/>
      <c r="J45" s="83"/>
      <c r="K45" s="86"/>
      <c r="L45" s="4"/>
    </row>
    <row r="46" spans="2:12" s="5" customFormat="1" ht="30" customHeight="1" x14ac:dyDescent="0.25">
      <c r="B46" s="77" t="s">
        <v>75</v>
      </c>
      <c r="C46" s="77">
        <v>101636</v>
      </c>
      <c r="D46" s="31" t="s">
        <v>9</v>
      </c>
      <c r="E46" s="184" t="s">
        <v>79</v>
      </c>
      <c r="F46" s="185"/>
      <c r="G46" s="36" t="s">
        <v>35</v>
      </c>
      <c r="H46" s="202">
        <v>37</v>
      </c>
      <c r="I46" s="202"/>
      <c r="J46" s="83">
        <v>134.32</v>
      </c>
      <c r="K46" s="86">
        <f t="shared" si="2"/>
        <v>4969.84</v>
      </c>
      <c r="L46" s="4"/>
    </row>
    <row r="47" spans="2:12" s="5" customFormat="1" ht="20.100000000000001" customHeight="1" x14ac:dyDescent="0.25">
      <c r="B47" s="77" t="s">
        <v>76</v>
      </c>
      <c r="C47" s="87">
        <v>101656</v>
      </c>
      <c r="D47" s="31" t="s">
        <v>9</v>
      </c>
      <c r="E47" s="184" t="s">
        <v>80</v>
      </c>
      <c r="F47" s="185"/>
      <c r="G47" s="36" t="s">
        <v>35</v>
      </c>
      <c r="H47" s="202">
        <v>37</v>
      </c>
      <c r="I47" s="202"/>
      <c r="J47" s="83">
        <v>579.86</v>
      </c>
      <c r="K47" s="86">
        <f t="shared" si="2"/>
        <v>21454.82</v>
      </c>
      <c r="L47" s="4"/>
    </row>
    <row r="48" spans="2:12" s="5" customFormat="1" ht="19.899999999999999" customHeight="1" x14ac:dyDescent="0.25">
      <c r="B48" s="77" t="s">
        <v>77</v>
      </c>
      <c r="C48" s="88" t="s">
        <v>81</v>
      </c>
      <c r="D48" s="31" t="s">
        <v>38</v>
      </c>
      <c r="E48" s="198" t="s">
        <v>82</v>
      </c>
      <c r="F48" s="199"/>
      <c r="G48" s="36" t="s">
        <v>35</v>
      </c>
      <c r="H48" s="202">
        <v>37</v>
      </c>
      <c r="I48" s="202"/>
      <c r="J48" s="83">
        <v>83.55</v>
      </c>
      <c r="K48" s="86">
        <f t="shared" si="2"/>
        <v>3091.35</v>
      </c>
      <c r="L48" s="4"/>
    </row>
    <row r="49" spans="2:16" s="5" customFormat="1" ht="19.899999999999999" customHeight="1" x14ac:dyDescent="0.25">
      <c r="B49" s="77"/>
      <c r="C49" s="77"/>
      <c r="D49" s="77"/>
      <c r="E49" s="191" t="s">
        <v>78</v>
      </c>
      <c r="F49" s="192"/>
      <c r="G49" s="80"/>
      <c r="H49" s="202"/>
      <c r="I49" s="202"/>
      <c r="J49" s="83"/>
      <c r="K49" s="43">
        <f>SUM(K46:K48)</f>
        <v>29516.01</v>
      </c>
      <c r="L49" s="4"/>
    </row>
    <row r="50" spans="2:16" s="5" customFormat="1" ht="19.899999999999999" customHeight="1" x14ac:dyDescent="0.25">
      <c r="B50" s="77"/>
      <c r="C50" s="77"/>
      <c r="D50" s="77"/>
      <c r="E50" s="78"/>
      <c r="F50" s="79"/>
      <c r="G50" s="80"/>
      <c r="H50" s="202"/>
      <c r="I50" s="202"/>
      <c r="J50" s="83"/>
      <c r="K50" s="84"/>
      <c r="L50" s="4"/>
    </row>
    <row r="51" spans="2:16" ht="19.899999999999999" customHeight="1" x14ac:dyDescent="0.25">
      <c r="B51" s="31"/>
      <c r="C51" s="46"/>
      <c r="D51" s="47"/>
      <c r="E51" s="230" t="s">
        <v>0</v>
      </c>
      <c r="F51" s="230"/>
      <c r="G51" s="32"/>
      <c r="H51" s="228"/>
      <c r="I51" s="228"/>
      <c r="J51" s="49" t="s">
        <v>32</v>
      </c>
      <c r="K51" s="43">
        <f>K11+K21+K43+K49</f>
        <v>400052.83319999999</v>
      </c>
      <c r="M51" s="29">
        <f>SUM(K10:K50)/2</f>
        <v>400052.83319999994</v>
      </c>
      <c r="N51" s="30" t="s">
        <v>31</v>
      </c>
      <c r="P51" s="2">
        <f>SUM(K10:K50)/2</f>
        <v>400052.83319999994</v>
      </c>
    </row>
    <row r="52" spans="2:16" ht="19.899999999999999" customHeight="1" x14ac:dyDescent="0.25">
      <c r="B52" s="31"/>
      <c r="C52" s="31"/>
      <c r="D52" s="50"/>
      <c r="E52" s="230" t="s">
        <v>6</v>
      </c>
      <c r="F52" s="230"/>
      <c r="G52" s="51">
        <f>K72</f>
        <v>0.2799282885762524</v>
      </c>
      <c r="H52" s="213"/>
      <c r="I52" s="214"/>
      <c r="J52" s="49" t="s">
        <v>32</v>
      </c>
      <c r="K52" s="43">
        <f>K51*G52+K51</f>
        <v>512038.93813775695</v>
      </c>
    </row>
    <row r="53" spans="2:16" s="5" customFormat="1" x14ac:dyDescent="0.25">
      <c r="B53" s="52"/>
      <c r="C53" s="52"/>
      <c r="D53" s="53"/>
      <c r="E53" s="54"/>
      <c r="F53" s="54"/>
      <c r="G53" s="55"/>
      <c r="H53" s="52"/>
      <c r="I53" s="52"/>
      <c r="J53" s="52"/>
      <c r="K53" s="56"/>
      <c r="L53" s="4"/>
    </row>
    <row r="54" spans="2:16" s="5" customFormat="1" x14ac:dyDescent="0.25">
      <c r="B54" s="52"/>
      <c r="C54" s="52"/>
      <c r="D54" s="53"/>
      <c r="E54" s="54"/>
      <c r="F54" s="54"/>
      <c r="G54" s="55"/>
      <c r="H54" s="52"/>
      <c r="I54" s="52"/>
      <c r="J54" s="52"/>
      <c r="K54" s="56"/>
      <c r="L54" s="4"/>
    </row>
    <row r="55" spans="2:16" x14ac:dyDescent="0.25">
      <c r="B55" s="57"/>
      <c r="C55" s="57"/>
      <c r="D55" s="57"/>
      <c r="E55" s="223"/>
      <c r="F55" s="223"/>
      <c r="G55" s="57"/>
      <c r="H55" s="58"/>
      <c r="I55" s="58"/>
      <c r="J55" s="59"/>
      <c r="K55" s="59"/>
    </row>
    <row r="56" spans="2:16" x14ac:dyDescent="0.25">
      <c r="B56" s="57"/>
      <c r="C56" s="57"/>
      <c r="D56" s="60" t="s">
        <v>7</v>
      </c>
      <c r="E56" s="224" t="s">
        <v>8</v>
      </c>
      <c r="F56" s="225"/>
      <c r="G56" s="60" t="s">
        <v>11</v>
      </c>
      <c r="H56" s="61"/>
      <c r="I56" s="58"/>
      <c r="J56" s="59"/>
      <c r="K56" s="59"/>
    </row>
    <row r="57" spans="2:16" x14ac:dyDescent="0.25">
      <c r="B57" s="57"/>
      <c r="C57" s="57"/>
      <c r="D57" s="62" t="s">
        <v>38</v>
      </c>
      <c r="E57" s="207" t="s">
        <v>48</v>
      </c>
      <c r="F57" s="208"/>
      <c r="G57" s="63">
        <v>44409</v>
      </c>
      <c r="H57" s="61"/>
      <c r="I57" s="58"/>
      <c r="J57" s="59"/>
      <c r="K57" s="59"/>
    </row>
    <row r="58" spans="2:16" s="5" customFormat="1" x14ac:dyDescent="0.25">
      <c r="B58" s="57"/>
      <c r="C58" s="57"/>
      <c r="D58" s="62" t="s">
        <v>9</v>
      </c>
      <c r="E58" s="207" t="s">
        <v>10</v>
      </c>
      <c r="F58" s="208"/>
      <c r="G58" s="63">
        <v>44470</v>
      </c>
      <c r="H58" s="61"/>
      <c r="I58" s="58"/>
      <c r="J58" s="59"/>
      <c r="K58" s="59"/>
      <c r="L58" s="4"/>
    </row>
    <row r="59" spans="2:16" s="5" customFormat="1" x14ac:dyDescent="0.25">
      <c r="B59" s="57"/>
      <c r="C59" s="57"/>
      <c r="D59" s="64"/>
      <c r="E59" s="65"/>
      <c r="F59" s="65"/>
      <c r="G59" s="66"/>
      <c r="H59" s="61"/>
      <c r="I59" s="58"/>
      <c r="J59" s="59"/>
      <c r="K59" s="59"/>
      <c r="L59" s="4"/>
    </row>
    <row r="60" spans="2:16" x14ac:dyDescent="0.25">
      <c r="B60" s="57"/>
      <c r="C60" s="57"/>
      <c r="D60" s="57"/>
      <c r="E60" s="223"/>
      <c r="F60" s="223"/>
      <c r="G60" s="57"/>
      <c r="H60" s="58"/>
      <c r="I60" s="58"/>
      <c r="J60" s="59"/>
      <c r="K60" s="59"/>
    </row>
    <row r="61" spans="2:16" x14ac:dyDescent="0.25">
      <c r="B61" s="57"/>
      <c r="C61" s="57"/>
      <c r="D61" s="57"/>
      <c r="E61" s="215" t="s">
        <v>12</v>
      </c>
      <c r="F61" s="215"/>
      <c r="G61" s="50"/>
      <c r="H61" s="229"/>
      <c r="I61" s="229"/>
      <c r="J61" s="34"/>
      <c r="K61" s="34"/>
    </row>
    <row r="62" spans="2:16" ht="15.75" customHeight="1" x14ac:dyDescent="0.25">
      <c r="B62" s="57"/>
      <c r="C62" s="57"/>
      <c r="D62" s="57"/>
      <c r="E62" s="226" t="s">
        <v>13</v>
      </c>
      <c r="F62" s="227"/>
      <c r="G62" s="67"/>
      <c r="H62" s="216"/>
      <c r="I62" s="217"/>
      <c r="J62" s="34"/>
      <c r="K62" s="68">
        <v>0.03</v>
      </c>
    </row>
    <row r="63" spans="2:16" x14ac:dyDescent="0.25">
      <c r="B63" s="57"/>
      <c r="C63" s="57"/>
      <c r="D63" s="57"/>
      <c r="E63" s="221" t="s">
        <v>14</v>
      </c>
      <c r="F63" s="222"/>
      <c r="G63" s="69"/>
      <c r="H63" s="218"/>
      <c r="I63" s="219"/>
      <c r="J63" s="34"/>
      <c r="K63" s="68">
        <v>8.0000000000000002E-3</v>
      </c>
    </row>
    <row r="64" spans="2:16" x14ac:dyDescent="0.25">
      <c r="B64" s="57"/>
      <c r="C64" s="57"/>
      <c r="D64" s="57"/>
      <c r="E64" s="221" t="s">
        <v>15</v>
      </c>
      <c r="F64" s="222"/>
      <c r="G64" s="69"/>
      <c r="H64" s="218"/>
      <c r="I64" s="219"/>
      <c r="J64" s="34"/>
      <c r="K64" s="68">
        <v>1.0999999999999999E-2</v>
      </c>
    </row>
    <row r="65" spans="2:11" x14ac:dyDescent="0.25">
      <c r="B65" s="57"/>
      <c r="C65" s="57"/>
      <c r="D65" s="57"/>
      <c r="E65" s="221" t="s">
        <v>16</v>
      </c>
      <c r="F65" s="222"/>
      <c r="G65" s="69"/>
      <c r="H65" s="218"/>
      <c r="I65" s="219"/>
      <c r="J65" s="34"/>
      <c r="K65" s="68">
        <v>9.4000000000000004E-3</v>
      </c>
    </row>
    <row r="66" spans="2:11" x14ac:dyDescent="0.25">
      <c r="B66" s="57"/>
      <c r="C66" s="57"/>
      <c r="D66" s="57"/>
      <c r="E66" s="221" t="s">
        <v>17</v>
      </c>
      <c r="F66" s="222"/>
      <c r="G66" s="69"/>
      <c r="H66" s="218"/>
      <c r="I66" s="219"/>
      <c r="J66" s="34"/>
      <c r="K66" s="68">
        <v>7.3999999999999996E-2</v>
      </c>
    </row>
    <row r="67" spans="2:11" x14ac:dyDescent="0.25">
      <c r="B67" s="57"/>
      <c r="C67" s="57"/>
      <c r="D67" s="57"/>
      <c r="E67" s="221" t="s">
        <v>18</v>
      </c>
      <c r="F67" s="222"/>
      <c r="G67" s="69"/>
      <c r="H67" s="218"/>
      <c r="I67" s="219"/>
      <c r="J67" s="34"/>
      <c r="K67" s="68">
        <v>3.6499999999999998E-2</v>
      </c>
    </row>
    <row r="68" spans="2:11" x14ac:dyDescent="0.25">
      <c r="B68" s="57"/>
      <c r="C68" s="57"/>
      <c r="D68" s="57"/>
      <c r="E68" s="234" t="s">
        <v>19</v>
      </c>
      <c r="F68" s="234"/>
      <c r="G68" s="70"/>
      <c r="H68" s="220"/>
      <c r="I68" s="218"/>
      <c r="J68" s="34"/>
      <c r="K68" s="68">
        <v>0.03</v>
      </c>
    </row>
    <row r="69" spans="2:11" x14ac:dyDescent="0.25">
      <c r="B69" s="57"/>
      <c r="C69" s="57"/>
      <c r="D69" s="57"/>
      <c r="E69" s="250" t="s">
        <v>22</v>
      </c>
      <c r="F69" s="250"/>
      <c r="G69" s="71"/>
      <c r="H69" s="251"/>
      <c r="I69" s="252"/>
      <c r="J69" s="72"/>
      <c r="K69" s="73">
        <v>4.4999999999999998E-2</v>
      </c>
    </row>
    <row r="70" spans="2:11" x14ac:dyDescent="0.25">
      <c r="B70" s="57"/>
      <c r="C70" s="57"/>
      <c r="D70" s="57"/>
      <c r="E70" s="246"/>
      <c r="F70" s="247"/>
      <c r="G70" s="70"/>
      <c r="H70" s="246"/>
      <c r="I70" s="247"/>
      <c r="J70" s="34"/>
      <c r="K70" s="68"/>
    </row>
    <row r="71" spans="2:11" x14ac:dyDescent="0.25">
      <c r="B71" s="57"/>
      <c r="C71" s="57"/>
      <c r="D71" s="57"/>
      <c r="E71" s="253" t="s">
        <v>20</v>
      </c>
      <c r="F71" s="253"/>
      <c r="G71" s="74"/>
      <c r="H71" s="255">
        <v>0.251</v>
      </c>
      <c r="I71" s="255"/>
      <c r="J71" s="34"/>
      <c r="K71" s="68"/>
    </row>
    <row r="72" spans="2:11" x14ac:dyDescent="0.25">
      <c r="B72" s="57"/>
      <c r="C72" s="57"/>
      <c r="D72" s="57"/>
      <c r="E72" s="254" t="s">
        <v>21</v>
      </c>
      <c r="F72" s="248"/>
      <c r="G72" s="75"/>
      <c r="H72" s="248"/>
      <c r="I72" s="249"/>
      <c r="J72" s="34"/>
      <c r="K72" s="76">
        <f>((1+K62+K63+K64)*(1+K65)*(1+K66))/(1-K67-K68-K69)-1</f>
        <v>0.2799282885762524</v>
      </c>
    </row>
    <row r="73" spans="2:11" x14ac:dyDescent="0.25">
      <c r="B73" s="57"/>
      <c r="C73" s="57"/>
      <c r="D73" s="57"/>
      <c r="E73" s="223"/>
      <c r="F73" s="223"/>
      <c r="G73" s="57"/>
      <c r="H73" s="58"/>
      <c r="I73" s="58"/>
      <c r="J73" s="59"/>
      <c r="K73" s="59"/>
    </row>
    <row r="74" spans="2:11" x14ac:dyDescent="0.25">
      <c r="E74" s="233"/>
      <c r="F74" s="233"/>
    </row>
    <row r="75" spans="2:11" x14ac:dyDescent="0.25">
      <c r="E75" s="233"/>
      <c r="F75" s="233"/>
    </row>
    <row r="76" spans="2:11" ht="15" customHeight="1" x14ac:dyDescent="0.25">
      <c r="D76" s="235" t="s">
        <v>23</v>
      </c>
      <c r="E76" s="236"/>
      <c r="F76" s="236"/>
      <c r="G76" s="236"/>
    </row>
    <row r="77" spans="2:11" x14ac:dyDescent="0.25">
      <c r="D77" s="236"/>
      <c r="E77" s="236"/>
      <c r="F77" s="236"/>
      <c r="G77" s="236"/>
    </row>
    <row r="78" spans="2:11" x14ac:dyDescent="0.25">
      <c r="D78" s="236"/>
      <c r="E78" s="236"/>
      <c r="F78" s="236"/>
      <c r="G78" s="236"/>
    </row>
    <row r="79" spans="2:11" x14ac:dyDescent="0.25">
      <c r="D79" s="236"/>
      <c r="E79" s="236"/>
      <c r="F79" s="236"/>
      <c r="G79" s="236"/>
    </row>
    <row r="80" spans="2:11" x14ac:dyDescent="0.25">
      <c r="E80" s="233"/>
      <c r="F80" s="233"/>
    </row>
    <row r="81" spans="4:12" x14ac:dyDescent="0.25">
      <c r="D81" s="240" t="s">
        <v>24</v>
      </c>
      <c r="E81" s="241"/>
      <c r="F81" s="241"/>
      <c r="G81" s="242"/>
    </row>
    <row r="82" spans="4:12" x14ac:dyDescent="0.25">
      <c r="D82" s="237" t="s">
        <v>25</v>
      </c>
      <c r="E82" s="238"/>
      <c r="F82" s="238"/>
      <c r="G82" s="239"/>
    </row>
    <row r="83" spans="4:12" x14ac:dyDescent="0.25">
      <c r="D83" s="243" t="s">
        <v>39</v>
      </c>
      <c r="E83" s="244"/>
      <c r="F83" s="244"/>
      <c r="G83" s="245"/>
    </row>
    <row r="84" spans="4:12" s="5" customFormat="1" x14ac:dyDescent="0.25">
      <c r="D84" s="12"/>
      <c r="E84" s="12"/>
      <c r="F84" s="12"/>
      <c r="G84" s="12"/>
      <c r="H84" s="3"/>
      <c r="I84" s="3"/>
      <c r="J84" s="2"/>
      <c r="K84" s="2"/>
      <c r="L84" s="4"/>
    </row>
    <row r="85" spans="4:12" s="5" customFormat="1" x14ac:dyDescent="0.25">
      <c r="D85" s="27"/>
      <c r="E85" s="27"/>
      <c r="F85" s="27"/>
      <c r="G85" s="27"/>
      <c r="H85" s="3"/>
      <c r="I85" s="3"/>
      <c r="J85" s="2"/>
      <c r="K85" s="2"/>
      <c r="L85" s="4"/>
    </row>
    <row r="86" spans="4:12" s="5" customFormat="1" x14ac:dyDescent="0.25">
      <c r="D86" s="27"/>
      <c r="E86" s="27"/>
      <c r="F86" s="27"/>
      <c r="G86" s="27"/>
      <c r="H86" s="3"/>
      <c r="I86" s="3"/>
      <c r="J86" s="2"/>
      <c r="K86" s="2"/>
      <c r="L86" s="4"/>
    </row>
    <row r="87" spans="4:12" s="5" customFormat="1" x14ac:dyDescent="0.25">
      <c r="D87" s="12"/>
      <c r="E87" s="12"/>
      <c r="F87" s="13" t="s">
        <v>140</v>
      </c>
      <c r="G87" s="27"/>
      <c r="H87" s="3"/>
      <c r="I87" s="3"/>
      <c r="J87" s="2"/>
      <c r="K87" s="2"/>
      <c r="L87" s="4"/>
    </row>
    <row r="88" spans="4:12" s="5" customFormat="1" x14ac:dyDescent="0.25">
      <c r="D88" s="12"/>
      <c r="E88" s="12"/>
      <c r="F88" s="12"/>
      <c r="G88" s="12"/>
      <c r="H88" s="3"/>
      <c r="I88" s="3"/>
      <c r="J88" s="2"/>
      <c r="K88" s="2"/>
      <c r="L88" s="4"/>
    </row>
    <row r="89" spans="4:12" s="5" customFormat="1" x14ac:dyDescent="0.25">
      <c r="D89" s="27"/>
      <c r="E89" s="27"/>
      <c r="F89" s="27"/>
      <c r="G89" s="27"/>
      <c r="H89" s="3"/>
      <c r="I89" s="3"/>
      <c r="J89" s="2"/>
      <c r="K89" s="2"/>
      <c r="L89" s="4"/>
    </row>
    <row r="90" spans="4:12" s="5" customFormat="1" x14ac:dyDescent="0.25">
      <c r="D90" s="12"/>
      <c r="E90" s="12"/>
      <c r="F90" s="12"/>
      <c r="G90" s="12"/>
      <c r="H90" s="3"/>
      <c r="I90" s="3"/>
      <c r="J90" s="2"/>
      <c r="K90" s="2"/>
      <c r="L90" s="4"/>
    </row>
    <row r="91" spans="4:12" s="5" customFormat="1" x14ac:dyDescent="0.25">
      <c r="D91" s="12"/>
      <c r="E91" s="12"/>
      <c r="F91" s="12"/>
      <c r="G91" s="12"/>
      <c r="H91" s="3"/>
      <c r="I91" s="3"/>
      <c r="J91" s="2"/>
      <c r="K91" s="2"/>
      <c r="L91" s="4"/>
    </row>
    <row r="92" spans="4:12" s="5" customFormat="1" x14ac:dyDescent="0.25">
      <c r="D92" s="12"/>
      <c r="E92" s="12"/>
      <c r="F92" s="24" t="s">
        <v>141</v>
      </c>
      <c r="G92" s="24"/>
      <c r="H92" s="3"/>
      <c r="I92" s="3"/>
      <c r="J92" s="2"/>
      <c r="K92" s="2"/>
      <c r="L92" s="4"/>
    </row>
    <row r="93" spans="4:12" s="5" customFormat="1" x14ac:dyDescent="0.25">
      <c r="D93" s="12"/>
      <c r="E93" s="12"/>
      <c r="F93" s="89" t="s">
        <v>142</v>
      </c>
      <c r="G93" s="27"/>
      <c r="H93" s="3"/>
      <c r="I93" s="3"/>
      <c r="J93" s="2"/>
      <c r="K93" s="2"/>
      <c r="L93" s="4"/>
    </row>
    <row r="94" spans="4:12" s="5" customFormat="1" x14ac:dyDescent="0.25">
      <c r="D94" s="28"/>
      <c r="E94" s="28"/>
      <c r="F94" s="89" t="s">
        <v>143</v>
      </c>
      <c r="G94" s="28"/>
      <c r="H94" s="3"/>
      <c r="I94" s="3"/>
      <c r="J94" s="2"/>
      <c r="K94" s="2"/>
      <c r="L94" s="4"/>
    </row>
    <row r="95" spans="4:12" s="5" customFormat="1" x14ac:dyDescent="0.25">
      <c r="D95" s="27"/>
      <c r="E95" s="27"/>
      <c r="F95" s="13"/>
      <c r="G95" s="27"/>
      <c r="H95" s="3"/>
      <c r="I95" s="3"/>
      <c r="J95" s="2"/>
      <c r="K95" s="2"/>
      <c r="L95" s="4"/>
    </row>
    <row r="96" spans="4:12" s="5" customFormat="1" x14ac:dyDescent="0.25">
      <c r="D96" s="27"/>
      <c r="E96" s="27"/>
      <c r="F96" s="27"/>
      <c r="G96" s="27"/>
      <c r="H96" s="3"/>
      <c r="I96" s="3"/>
      <c r="J96" s="2"/>
      <c r="K96" s="2"/>
      <c r="L96" s="4"/>
    </row>
    <row r="97" spans="4:12" s="5" customFormat="1" x14ac:dyDescent="0.25">
      <c r="D97" s="27"/>
      <c r="E97" s="27"/>
      <c r="F97" s="27"/>
      <c r="G97" s="27"/>
      <c r="H97" s="3"/>
      <c r="I97" s="3"/>
      <c r="J97" s="2"/>
      <c r="K97" s="2"/>
      <c r="L97" s="4"/>
    </row>
    <row r="98" spans="4:12" s="5" customFormat="1" x14ac:dyDescent="0.25">
      <c r="D98" s="27"/>
      <c r="E98" s="27"/>
      <c r="F98" s="27"/>
      <c r="G98" s="27"/>
      <c r="H98" s="3"/>
      <c r="I98" s="3"/>
      <c r="J98" s="2"/>
      <c r="K98" s="2"/>
      <c r="L98" s="4"/>
    </row>
    <row r="99" spans="4:12" s="5" customFormat="1" x14ac:dyDescent="0.25">
      <c r="D99" s="27"/>
      <c r="E99" s="27"/>
      <c r="F99" s="27"/>
      <c r="G99" s="27"/>
      <c r="H99" s="3"/>
      <c r="I99" s="3"/>
      <c r="J99" s="2"/>
      <c r="K99" s="2"/>
      <c r="L99" s="4"/>
    </row>
    <row r="100" spans="4:12" s="5" customFormat="1" x14ac:dyDescent="0.25">
      <c r="D100" s="27"/>
      <c r="E100" s="27"/>
      <c r="F100" s="27"/>
      <c r="G100" s="27"/>
      <c r="H100" s="3"/>
      <c r="I100" s="3"/>
      <c r="J100" s="2"/>
      <c r="K100" s="2"/>
      <c r="L100" s="4"/>
    </row>
    <row r="101" spans="4:12" s="5" customFormat="1" x14ac:dyDescent="0.25">
      <c r="D101" s="27"/>
      <c r="E101" s="27"/>
      <c r="F101" s="27"/>
      <c r="G101" s="27"/>
      <c r="H101" s="3"/>
      <c r="I101" s="3"/>
      <c r="J101" s="2"/>
      <c r="K101" s="2"/>
      <c r="L101" s="4"/>
    </row>
    <row r="102" spans="4:12" s="5" customFormat="1" x14ac:dyDescent="0.25">
      <c r="D102" s="12"/>
      <c r="E102" s="12"/>
      <c r="G102" s="27"/>
      <c r="H102" s="3"/>
      <c r="I102" s="3"/>
      <c r="J102" s="2"/>
      <c r="K102" s="2"/>
      <c r="L102" s="4"/>
    </row>
    <row r="103" spans="4:12" x14ac:dyDescent="0.25">
      <c r="D103" s="5"/>
      <c r="E103" s="7"/>
      <c r="F103" s="7"/>
      <c r="G103" s="5"/>
    </row>
    <row r="104" spans="4:12" x14ac:dyDescent="0.25">
      <c r="F104" s="231"/>
      <c r="G104" s="231"/>
      <c r="H104" s="231"/>
    </row>
    <row r="105" spans="4:12" x14ac:dyDescent="0.25">
      <c r="F105" s="231"/>
      <c r="G105" s="231"/>
      <c r="H105" s="231"/>
    </row>
    <row r="106" spans="4:12" x14ac:dyDescent="0.25">
      <c r="F106" s="231"/>
      <c r="G106" s="231"/>
      <c r="H106" s="231"/>
    </row>
    <row r="107" spans="4:12" x14ac:dyDescent="0.25">
      <c r="F107" s="231"/>
      <c r="G107" s="231"/>
      <c r="H107" s="231"/>
    </row>
    <row r="108" spans="4:12" x14ac:dyDescent="0.25">
      <c r="F108" s="231"/>
      <c r="G108" s="231"/>
      <c r="H108" s="231"/>
    </row>
    <row r="109" spans="4:12" x14ac:dyDescent="0.25">
      <c r="F109" s="231"/>
      <c r="G109" s="231"/>
      <c r="H109" s="231"/>
    </row>
    <row r="110" spans="4:12" x14ac:dyDescent="0.25">
      <c r="F110" s="232"/>
      <c r="G110" s="232"/>
      <c r="H110" s="232"/>
    </row>
    <row r="125" spans="6:8" x14ac:dyDescent="0.25">
      <c r="F125" s="231"/>
      <c r="G125" s="231"/>
      <c r="H125" s="231"/>
    </row>
    <row r="126" spans="6:8" x14ac:dyDescent="0.25">
      <c r="F126" s="231"/>
      <c r="G126" s="231"/>
      <c r="H126" s="231"/>
    </row>
    <row r="127" spans="6:8" x14ac:dyDescent="0.25">
      <c r="F127" s="231"/>
      <c r="G127" s="231"/>
      <c r="H127" s="231"/>
    </row>
    <row r="128" spans="6:8" x14ac:dyDescent="0.25">
      <c r="F128" s="231"/>
      <c r="G128" s="231"/>
      <c r="H128" s="231"/>
    </row>
    <row r="129" spans="6:8" x14ac:dyDescent="0.25">
      <c r="F129" s="231"/>
      <c r="G129" s="231"/>
      <c r="H129" s="231"/>
    </row>
    <row r="130" spans="6:8" x14ac:dyDescent="0.25">
      <c r="F130" s="231"/>
      <c r="G130" s="231"/>
      <c r="H130" s="231"/>
    </row>
    <row r="131" spans="6:8" x14ac:dyDescent="0.25">
      <c r="F131" s="232"/>
      <c r="G131" s="232"/>
      <c r="H131" s="232"/>
    </row>
  </sheetData>
  <mergeCells count="125">
    <mergeCell ref="F125:H131"/>
    <mergeCell ref="F104:H110"/>
    <mergeCell ref="E73:F73"/>
    <mergeCell ref="E74:F74"/>
    <mergeCell ref="E75:F75"/>
    <mergeCell ref="E68:F68"/>
    <mergeCell ref="D76:G79"/>
    <mergeCell ref="D82:G82"/>
    <mergeCell ref="D81:G81"/>
    <mergeCell ref="D83:G83"/>
    <mergeCell ref="E70:F70"/>
    <mergeCell ref="E80:F80"/>
    <mergeCell ref="H70:I70"/>
    <mergeCell ref="H72:I72"/>
    <mergeCell ref="E69:F69"/>
    <mergeCell ref="H69:I69"/>
    <mergeCell ref="E71:F71"/>
    <mergeCell ref="E72:F72"/>
    <mergeCell ref="H71:I71"/>
    <mergeCell ref="E60:F60"/>
    <mergeCell ref="E55:F55"/>
    <mergeCell ref="H29:I29"/>
    <mergeCell ref="E56:F56"/>
    <mergeCell ref="E57:F57"/>
    <mergeCell ref="E62:F62"/>
    <mergeCell ref="E49:F49"/>
    <mergeCell ref="H47:I47"/>
    <mergeCell ref="H48:I48"/>
    <mergeCell ref="H49:I49"/>
    <mergeCell ref="H50:I50"/>
    <mergeCell ref="H51:I51"/>
    <mergeCell ref="H61:I61"/>
    <mergeCell ref="E52:F52"/>
    <mergeCell ref="E51:F51"/>
    <mergeCell ref="E61:F61"/>
    <mergeCell ref="H62:I62"/>
    <mergeCell ref="H63:I63"/>
    <mergeCell ref="H64:I64"/>
    <mergeCell ref="H65:I65"/>
    <mergeCell ref="H66:I66"/>
    <mergeCell ref="H67:I67"/>
    <mergeCell ref="H68:I68"/>
    <mergeCell ref="E63:F63"/>
    <mergeCell ref="E64:F64"/>
    <mergeCell ref="E65:F65"/>
    <mergeCell ref="E66:F66"/>
    <mergeCell ref="E67:F67"/>
    <mergeCell ref="E20:F20"/>
    <mergeCell ref="H20:I20"/>
    <mergeCell ref="H19:I19"/>
    <mergeCell ref="E18:F18"/>
    <mergeCell ref="E19:F19"/>
    <mergeCell ref="E58:F58"/>
    <mergeCell ref="E43:F43"/>
    <mergeCell ref="H36:I36"/>
    <mergeCell ref="H43:I43"/>
    <mergeCell ref="E21:F21"/>
    <mergeCell ref="H18:I18"/>
    <mergeCell ref="E35:F35"/>
    <mergeCell ref="E37:F37"/>
    <mergeCell ref="H37:I37"/>
    <mergeCell ref="E38:F38"/>
    <mergeCell ref="H38:I38"/>
    <mergeCell ref="E39:F39"/>
    <mergeCell ref="H35:I35"/>
    <mergeCell ref="H52:I52"/>
    <mergeCell ref="E24:F24"/>
    <mergeCell ref="E29:F29"/>
    <mergeCell ref="E47:F47"/>
    <mergeCell ref="E48:F48"/>
    <mergeCell ref="E45:F45"/>
    <mergeCell ref="E46:F46"/>
    <mergeCell ref="H45:I45"/>
    <mergeCell ref="H46:I46"/>
    <mergeCell ref="E30:F30"/>
    <mergeCell ref="H30:I30"/>
    <mergeCell ref="H31:I31"/>
    <mergeCell ref="E31:F31"/>
    <mergeCell ref="E32:F32"/>
    <mergeCell ref="H32:I32"/>
    <mergeCell ref="H33:I33"/>
    <mergeCell ref="H34:I34"/>
    <mergeCell ref="E33:F33"/>
    <mergeCell ref="E34:F34"/>
    <mergeCell ref="H39:I39"/>
    <mergeCell ref="E40:F40"/>
    <mergeCell ref="H40:I40"/>
    <mergeCell ref="E41:F41"/>
    <mergeCell ref="H41:I41"/>
    <mergeCell ref="E42:F42"/>
    <mergeCell ref="H42:I42"/>
    <mergeCell ref="B6:K6"/>
    <mergeCell ref="B7:K7"/>
    <mergeCell ref="E17:F17"/>
    <mergeCell ref="H17:I17"/>
    <mergeCell ref="E16:F16"/>
    <mergeCell ref="H12:I12"/>
    <mergeCell ref="E8:F8"/>
    <mergeCell ref="H8:I8"/>
    <mergeCell ref="E11:F11"/>
    <mergeCell ref="H11:I11"/>
    <mergeCell ref="E9:F9"/>
    <mergeCell ref="H9:I9"/>
    <mergeCell ref="E10:F10"/>
    <mergeCell ref="E14:F14"/>
    <mergeCell ref="H14:I14"/>
    <mergeCell ref="H13:I13"/>
    <mergeCell ref="E15:F15"/>
    <mergeCell ref="H15:I15"/>
    <mergeCell ref="H10:I10"/>
    <mergeCell ref="E12:F12"/>
    <mergeCell ref="H16:I16"/>
    <mergeCell ref="E13:F13"/>
    <mergeCell ref="E27:F27"/>
    <mergeCell ref="H27:I27"/>
    <mergeCell ref="H28:I28"/>
    <mergeCell ref="E28:F28"/>
    <mergeCell ref="H24:I24"/>
    <mergeCell ref="E36:F36"/>
    <mergeCell ref="H23:I23"/>
    <mergeCell ref="E23:F23"/>
    <mergeCell ref="H25:I25"/>
    <mergeCell ref="H26:I26"/>
    <mergeCell ref="E25:F25"/>
    <mergeCell ref="E26:F26"/>
  </mergeCells>
  <phoneticPr fontId="23" type="noConversion"/>
  <conditionalFormatting sqref="E72 G72:H72 K72">
    <cfRule type="expression" dxfId="1" priority="7" stopIfTrue="1">
      <formula>$F$12&lt;&gt;0</formula>
    </cfRule>
  </conditionalFormatting>
  <conditionalFormatting sqref="E71 G71">
    <cfRule type="expression" dxfId="0" priority="6" stopIfTrue="1">
      <formula>$F$12&lt;&gt;0</formula>
    </cfRule>
  </conditionalFormatting>
  <printOptions horizontalCentered="1"/>
  <pageMargins left="0" right="0" top="0.86614173228346458" bottom="1.0629921259842521" header="0.19685039370078741" footer="0.19685039370078741"/>
  <pageSetup paperSize="9" scale="40" orientation="portrait" r:id="rId1"/>
  <headerFooter>
    <oddFooter>&amp;L&amp;A&amp;C&amp;F&amp;R&amp;P / &amp;N</oddFooter>
  </headerFooter>
  <rowBreaks count="1" manualBreakCount="1">
    <brk id="97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2"/>
  <sheetViews>
    <sheetView tabSelected="1" zoomScale="130" zoomScaleNormal="130" workbookViewId="0">
      <selection activeCell="C18" sqref="C18:C19"/>
    </sheetView>
  </sheetViews>
  <sheetFormatPr defaultRowHeight="15" x14ac:dyDescent="0.25"/>
  <cols>
    <col min="1" max="1" width="9.140625" style="5"/>
    <col min="2" max="2" width="5.7109375" bestFit="1" customWidth="1"/>
    <col min="3" max="3" width="30.7109375" customWidth="1"/>
    <col min="4" max="4" width="14" customWidth="1"/>
    <col min="5" max="5" width="13.7109375" customWidth="1"/>
    <col min="6" max="6" width="13" customWidth="1"/>
    <col min="7" max="11" width="13" style="5" customWidth="1"/>
    <col min="12" max="13" width="15" style="5" bestFit="1" customWidth="1"/>
    <col min="15" max="15" width="10.140625" bestFit="1" customWidth="1"/>
  </cols>
  <sheetData>
    <row r="1" spans="1:13" s="5" customFormat="1" x14ac:dyDescent="0.25"/>
    <row r="2" spans="1:13" s="5" customFormat="1" x14ac:dyDescent="0.25"/>
    <row r="3" spans="1:13" s="5" customFormat="1" x14ac:dyDescent="0.25"/>
    <row r="4" spans="1:13" s="5" customFormat="1" x14ac:dyDescent="0.25"/>
    <row r="5" spans="1:13" s="5" customFormat="1" x14ac:dyDescent="0.25"/>
    <row r="6" spans="1:13" s="5" customFormat="1" x14ac:dyDescent="0.25"/>
    <row r="7" spans="1:13" s="5" customFormat="1" x14ac:dyDescent="0.25">
      <c r="C7" s="173"/>
    </row>
    <row r="8" spans="1:13" s="25" customFormat="1" x14ac:dyDescent="0.25">
      <c r="A8" s="5"/>
      <c r="B8" s="150" t="str">
        <f>Planilha!B1</f>
        <v>Objeto: Iluminação no Prolongamento da Avenida Presidente Vargas - Fase I e II</v>
      </c>
      <c r="C8" s="151"/>
      <c r="D8" s="151"/>
      <c r="E8" s="151"/>
      <c r="F8" s="151"/>
      <c r="G8" s="151"/>
      <c r="H8" s="151"/>
      <c r="I8" s="151"/>
      <c r="J8" s="151"/>
      <c r="K8" s="152"/>
      <c r="L8" s="8"/>
      <c r="M8" s="8"/>
    </row>
    <row r="9" spans="1:13" s="25" customFormat="1" x14ac:dyDescent="0.25">
      <c r="A9" s="5"/>
      <c r="B9" s="99" t="str">
        <f>Planilha!B2</f>
        <v>Local: Avenida Presidente Vargas s/n (próximo a Vila Nova Brasília) - CORDEIRÓPOLIS / SP</v>
      </c>
      <c r="C9" s="153"/>
      <c r="D9" s="153"/>
      <c r="E9" s="153"/>
      <c r="F9" s="153"/>
      <c r="G9" s="153"/>
      <c r="H9" s="153"/>
      <c r="I9" s="153"/>
      <c r="J9" s="153"/>
      <c r="K9" s="100"/>
      <c r="L9" s="8"/>
      <c r="M9" s="8"/>
    </row>
    <row r="10" spans="1:13" s="25" customFormat="1" x14ac:dyDescent="0.25">
      <c r="A10" s="5"/>
      <c r="B10" s="101"/>
      <c r="C10" s="153"/>
      <c r="D10" s="153"/>
      <c r="E10" s="153"/>
      <c r="F10" s="153"/>
      <c r="G10" s="153"/>
      <c r="H10" s="153"/>
      <c r="I10" s="153"/>
      <c r="J10" s="153"/>
      <c r="K10" s="100"/>
      <c r="L10" s="8"/>
      <c r="M10" s="8"/>
    </row>
    <row r="11" spans="1:13" s="6" customFormat="1" ht="21" x14ac:dyDescent="0.25">
      <c r="A11" s="5"/>
      <c r="B11" s="257" t="s">
        <v>1</v>
      </c>
      <c r="C11" s="258"/>
      <c r="D11" s="258"/>
      <c r="E11" s="258"/>
      <c r="F11" s="258"/>
      <c r="G11" s="258"/>
      <c r="H11" s="258"/>
      <c r="I11" s="258"/>
      <c r="J11" s="258"/>
      <c r="K11" s="259"/>
      <c r="L11" s="96"/>
      <c r="M11" s="96"/>
    </row>
    <row r="12" spans="1:13" s="6" customFormat="1" x14ac:dyDescent="0.25">
      <c r="A12" s="5"/>
      <c r="B12" s="102"/>
      <c r="C12" s="103"/>
      <c r="D12" s="103"/>
      <c r="E12" s="103"/>
      <c r="F12" s="269"/>
      <c r="G12" s="269"/>
      <c r="H12" s="269"/>
      <c r="I12" s="269"/>
      <c r="J12" s="103"/>
      <c r="K12" s="104"/>
      <c r="L12" s="97"/>
      <c r="M12" s="97"/>
    </row>
    <row r="13" spans="1:13" s="6" customFormat="1" ht="30" x14ac:dyDescent="0.25">
      <c r="A13" s="5"/>
      <c r="B13" s="105" t="s">
        <v>2</v>
      </c>
      <c r="C13" s="106" t="s">
        <v>3</v>
      </c>
      <c r="D13" s="107" t="s">
        <v>4</v>
      </c>
      <c r="E13" s="108" t="s">
        <v>5</v>
      </c>
      <c r="F13" s="105" t="s">
        <v>40</v>
      </c>
      <c r="G13" s="105" t="s">
        <v>41</v>
      </c>
      <c r="H13" s="105" t="s">
        <v>42</v>
      </c>
      <c r="I13" s="105" t="s">
        <v>43</v>
      </c>
      <c r="J13" s="105" t="s">
        <v>44</v>
      </c>
      <c r="K13" s="105" t="s">
        <v>45</v>
      </c>
      <c r="L13" s="8"/>
      <c r="M13" s="8"/>
    </row>
    <row r="14" spans="1:13" s="6" customFormat="1" ht="12.75" customHeight="1" x14ac:dyDescent="0.25">
      <c r="A14" s="5"/>
      <c r="B14" s="267">
        <v>1</v>
      </c>
      <c r="C14" s="268" t="s">
        <v>27</v>
      </c>
      <c r="D14" s="137">
        <v>0.03</v>
      </c>
      <c r="E14" s="138">
        <v>1</v>
      </c>
      <c r="F14" s="148">
        <v>1</v>
      </c>
      <c r="G14" s="148"/>
      <c r="H14" s="148"/>
      <c r="I14" s="148"/>
      <c r="J14" s="148"/>
      <c r="K14" s="148"/>
      <c r="L14" s="9"/>
      <c r="M14" s="9"/>
    </row>
    <row r="15" spans="1:13" s="6" customFormat="1" ht="12.75" customHeight="1" x14ac:dyDescent="0.25">
      <c r="A15" s="5"/>
      <c r="B15" s="262"/>
      <c r="C15" s="263"/>
      <c r="D15" s="139">
        <f>Planilha!K11</f>
        <v>4968.6400000000003</v>
      </c>
      <c r="E15" s="140">
        <f>D15</f>
        <v>4968.6400000000003</v>
      </c>
      <c r="F15" s="141">
        <f>E15</f>
        <v>4968.6400000000003</v>
      </c>
      <c r="G15" s="141"/>
      <c r="H15" s="139"/>
      <c r="I15" s="139"/>
      <c r="J15" s="139"/>
      <c r="K15" s="139"/>
      <c r="L15" s="10"/>
      <c r="M15" s="10"/>
    </row>
    <row r="16" spans="1:13" s="6" customFormat="1" x14ac:dyDescent="0.25">
      <c r="A16" s="5"/>
      <c r="B16" s="262">
        <v>2</v>
      </c>
      <c r="C16" s="263" t="s">
        <v>67</v>
      </c>
      <c r="D16" s="137">
        <v>0.3</v>
      </c>
      <c r="E16" s="138">
        <v>1</v>
      </c>
      <c r="F16" s="148">
        <v>0.35</v>
      </c>
      <c r="G16" s="148">
        <v>0.65</v>
      </c>
      <c r="H16" s="148"/>
      <c r="I16" s="148"/>
      <c r="J16" s="148"/>
      <c r="K16" s="148"/>
      <c r="L16" s="9"/>
      <c r="M16" s="9"/>
    </row>
    <row r="17" spans="1:15" s="6" customFormat="1" x14ac:dyDescent="0.25">
      <c r="A17" s="5"/>
      <c r="B17" s="262"/>
      <c r="C17" s="264"/>
      <c r="D17" s="139">
        <f>Planilha!K21</f>
        <v>99433.56</v>
      </c>
      <c r="E17" s="140">
        <f>D17</f>
        <v>99433.56</v>
      </c>
      <c r="F17" s="139">
        <f>E17*F16</f>
        <v>34801.745999999999</v>
      </c>
      <c r="G17" s="141">
        <f>E17*G16</f>
        <v>64631.813999999998</v>
      </c>
      <c r="H17" s="141"/>
      <c r="I17" s="141"/>
      <c r="J17" s="139"/>
      <c r="K17" s="139"/>
      <c r="L17" s="10"/>
      <c r="M17" s="10"/>
    </row>
    <row r="18" spans="1:15" s="6" customFormat="1" ht="12.75" customHeight="1" x14ac:dyDescent="0.25">
      <c r="A18" s="5"/>
      <c r="B18" s="262">
        <v>3</v>
      </c>
      <c r="C18" s="263" t="s">
        <v>109</v>
      </c>
      <c r="D18" s="137">
        <v>0.56999999999999995</v>
      </c>
      <c r="E18" s="138">
        <v>1</v>
      </c>
      <c r="F18" s="148"/>
      <c r="G18" s="148">
        <v>0.3</v>
      </c>
      <c r="H18" s="148">
        <v>0.3</v>
      </c>
      <c r="I18" s="148">
        <v>0.3</v>
      </c>
      <c r="J18" s="148">
        <v>0.1</v>
      </c>
      <c r="K18" s="148"/>
      <c r="L18" s="9"/>
      <c r="M18" s="9"/>
    </row>
    <row r="19" spans="1:15" s="6" customFormat="1" x14ac:dyDescent="0.25">
      <c r="A19" s="5"/>
      <c r="B19" s="262"/>
      <c r="C19" s="264"/>
      <c r="D19" s="139">
        <f>Planilha!K43</f>
        <v>266134.62319999997</v>
      </c>
      <c r="E19" s="140">
        <f>D19</f>
        <v>266134.62319999997</v>
      </c>
      <c r="F19" s="139"/>
      <c r="G19" s="141">
        <f>E19*G18</f>
        <v>79840.386959999989</v>
      </c>
      <c r="H19" s="141">
        <f>E19*H18</f>
        <v>79840.386959999989</v>
      </c>
      <c r="I19" s="141">
        <f>E19*I18</f>
        <v>79840.386959999989</v>
      </c>
      <c r="J19" s="141">
        <f>E19*J18</f>
        <v>26613.462319999999</v>
      </c>
      <c r="K19" s="139"/>
      <c r="L19" s="10"/>
      <c r="M19" s="10">
        <f>G19+H19+I19+J19</f>
        <v>266134.62319999997</v>
      </c>
    </row>
    <row r="20" spans="1:15" s="6" customFormat="1" x14ac:dyDescent="0.25">
      <c r="A20" s="5"/>
      <c r="B20" s="262">
        <v>4</v>
      </c>
      <c r="C20" s="266" t="s">
        <v>55</v>
      </c>
      <c r="D20" s="137">
        <v>0.1</v>
      </c>
      <c r="E20" s="138">
        <v>1</v>
      </c>
      <c r="F20" s="148"/>
      <c r="G20" s="148"/>
      <c r="H20" s="148">
        <v>0.4</v>
      </c>
      <c r="I20" s="148"/>
      <c r="J20" s="148">
        <v>0.6</v>
      </c>
      <c r="K20" s="148">
        <v>0.4</v>
      </c>
      <c r="L20" s="9"/>
      <c r="M20" s="9"/>
    </row>
    <row r="21" spans="1:15" s="6" customFormat="1" x14ac:dyDescent="0.25">
      <c r="A21" s="5"/>
      <c r="B21" s="265"/>
      <c r="C21" s="263"/>
      <c r="D21" s="139">
        <f>Planilha!K49</f>
        <v>29516.01</v>
      </c>
      <c r="E21" s="140">
        <f>D21</f>
        <v>29516.01</v>
      </c>
      <c r="F21" s="139"/>
      <c r="G21" s="141"/>
      <c r="H21" s="141"/>
      <c r="I21" s="141"/>
      <c r="J21" s="139">
        <f>J20*E21</f>
        <v>17709.606</v>
      </c>
      <c r="K21" s="139">
        <f>E21*K20</f>
        <v>11806.404</v>
      </c>
      <c r="L21" s="10"/>
      <c r="M21" s="10"/>
    </row>
    <row r="22" spans="1:15" s="6" customFormat="1" ht="15" customHeight="1" x14ac:dyDescent="0.25">
      <c r="A22" s="5"/>
      <c r="B22" s="260"/>
      <c r="C22" s="149"/>
      <c r="D22" s="142">
        <f>D14+D16+D18+D20</f>
        <v>0.99999999999999989</v>
      </c>
      <c r="E22" s="143">
        <v>1</v>
      </c>
      <c r="F22" s="144"/>
      <c r="G22" s="144"/>
      <c r="H22" s="144"/>
      <c r="I22" s="144"/>
      <c r="J22" s="144"/>
      <c r="K22" s="144"/>
      <c r="L22" s="98"/>
      <c r="M22" s="98"/>
    </row>
    <row r="23" spans="1:15" s="6" customFormat="1" x14ac:dyDescent="0.25">
      <c r="A23" s="5"/>
      <c r="B23" s="261"/>
      <c r="C23" s="108" t="s">
        <v>46</v>
      </c>
      <c r="D23" s="145">
        <f>(D15+D17+D19+D21)*Planilha!G52+Planilha!K51</f>
        <v>512038.93813775695</v>
      </c>
      <c r="E23" s="146">
        <f>(E15+E17+E19+E21)*Planilha!G52+Planilha!K51</f>
        <v>512038.93813775695</v>
      </c>
      <c r="F23" s="147">
        <f>(F15+F17+F19+F21)+(F15+F17+F19+F21)*$O$23</f>
        <v>50903.242088996951</v>
      </c>
      <c r="G23" s="147">
        <f t="shared" ref="G23:K23" si="0">(G15+G17+G19+G21)+(G15+G17+G19+G21)*$O$23</f>
        <v>184914.0569215772</v>
      </c>
      <c r="H23" s="147">
        <f t="shared" si="0"/>
        <v>102189.96984097853</v>
      </c>
      <c r="I23" s="147">
        <f t="shared" si="0"/>
        <v>102189.96984097853</v>
      </c>
      <c r="J23" s="147">
        <f t="shared" si="0"/>
        <v>56730.348979265909</v>
      </c>
      <c r="K23" s="147">
        <f t="shared" si="0"/>
        <v>15111.350465959822</v>
      </c>
      <c r="L23" s="171"/>
      <c r="M23" s="171">
        <f>F23+G23+H23+I23+J23+K23</f>
        <v>512038.93813775695</v>
      </c>
      <c r="N23" s="6">
        <f>E23/M23</f>
        <v>1</v>
      </c>
      <c r="O23" s="172">
        <f>Planilha!K72</f>
        <v>0.2799282885762524</v>
      </c>
    </row>
    <row r="24" spans="1:15" s="6" customFormat="1" x14ac:dyDescent="0.25">
      <c r="A24" s="5"/>
      <c r="B24" s="136"/>
      <c r="C24" s="136"/>
      <c r="D24" s="93"/>
      <c r="E24" s="94"/>
      <c r="F24" s="92"/>
      <c r="G24" s="92"/>
      <c r="H24" s="92"/>
      <c r="I24" s="92"/>
      <c r="J24" s="92"/>
      <c r="K24" s="92"/>
      <c r="L24" s="98"/>
      <c r="M24" s="98"/>
    </row>
    <row r="25" spans="1:15" s="6" customFormat="1" x14ac:dyDescent="0.25">
      <c r="A25" s="5"/>
      <c r="B25" s="136"/>
      <c r="C25" s="136"/>
      <c r="D25" s="93"/>
      <c r="E25" s="94"/>
      <c r="F25" s="92"/>
      <c r="G25" s="92"/>
      <c r="H25" s="92"/>
      <c r="I25" s="92"/>
      <c r="J25" s="92"/>
      <c r="K25" s="92"/>
      <c r="L25" s="98"/>
      <c r="M25" s="98"/>
    </row>
    <row r="26" spans="1:15" s="6" customFormat="1" x14ac:dyDescent="0.25">
      <c r="A26" s="5"/>
      <c r="B26" s="136"/>
      <c r="C26" s="136"/>
      <c r="D26" s="93"/>
      <c r="E26" s="94"/>
      <c r="F26" s="92"/>
      <c r="G26" s="92"/>
      <c r="H26" s="92"/>
      <c r="I26" s="92"/>
      <c r="J26" s="92"/>
      <c r="K26" s="92"/>
      <c r="L26" s="98"/>
      <c r="M26" s="98"/>
    </row>
    <row r="27" spans="1:15" s="6" customFormat="1" x14ac:dyDescent="0.25">
      <c r="A27" s="5"/>
      <c r="B27" s="136"/>
      <c r="C27" s="136"/>
      <c r="D27" s="93"/>
      <c r="E27" s="94"/>
      <c r="F27" s="92"/>
      <c r="G27" s="92"/>
      <c r="H27" s="92"/>
      <c r="I27" s="92"/>
      <c r="J27" s="92"/>
      <c r="K27" s="92"/>
      <c r="L27" s="98"/>
      <c r="M27" s="98"/>
    </row>
    <row r="28" spans="1:15" s="6" customFormat="1" x14ac:dyDescent="0.25">
      <c r="A28" s="5"/>
      <c r="B28" s="136"/>
      <c r="C28" s="136"/>
      <c r="D28" s="93"/>
      <c r="E28" s="94"/>
      <c r="F28" s="92"/>
      <c r="G28" s="92"/>
      <c r="H28" s="92"/>
      <c r="I28" s="92"/>
      <c r="J28" s="92"/>
      <c r="K28" s="92"/>
      <c r="L28" s="98"/>
      <c r="M28" s="98"/>
    </row>
    <row r="29" spans="1:15" s="6" customFormat="1" x14ac:dyDescent="0.25">
      <c r="A29" s="5"/>
      <c r="B29" s="136"/>
      <c r="C29" s="136"/>
      <c r="D29" s="93"/>
      <c r="E29" s="94"/>
      <c r="F29" s="92"/>
      <c r="G29" s="92"/>
      <c r="H29" s="92"/>
      <c r="I29" s="92"/>
      <c r="J29" s="92"/>
      <c r="K29" s="92"/>
      <c r="L29" s="98"/>
      <c r="M29" s="98"/>
    </row>
    <row r="30" spans="1:15" s="6" customFormat="1" x14ac:dyDescent="0.25">
      <c r="A30" s="5"/>
      <c r="B30" s="136"/>
      <c r="C30" s="136"/>
      <c r="D30" s="93"/>
      <c r="E30" s="94"/>
      <c r="F30" s="92"/>
      <c r="G30" s="92"/>
      <c r="H30" s="92"/>
      <c r="I30" s="92"/>
      <c r="J30" s="92"/>
      <c r="K30" s="92"/>
      <c r="L30" s="98"/>
      <c r="M30" s="98"/>
    </row>
    <row r="31" spans="1:15" x14ac:dyDescent="0.25">
      <c r="B31" s="5"/>
      <c r="C31" s="5"/>
      <c r="D31" s="5"/>
      <c r="E31" s="5"/>
      <c r="F31" s="5"/>
      <c r="L31" s="98"/>
      <c r="M31" s="98"/>
    </row>
    <row r="32" spans="1:15" s="5" customFormat="1" x14ac:dyDescent="0.25">
      <c r="C32" s="5" t="str">
        <f>Planilha!F87</f>
        <v>Cordeirópolis, 06 de janeiro de 2022.</v>
      </c>
    </row>
    <row r="33" spans="1:15" s="5" customFormat="1" x14ac:dyDescent="0.25"/>
    <row r="34" spans="1:15" s="5" customFormat="1" x14ac:dyDescent="0.25"/>
    <row r="35" spans="1:15" s="5" customFormat="1" x14ac:dyDescent="0.25"/>
    <row r="36" spans="1:15" s="5" customFormat="1" x14ac:dyDescent="0.25">
      <c r="C36" s="26" t="str">
        <f>Planilha!F92</f>
        <v>Tamara Raquel F. S. de Oliveira</v>
      </c>
      <c r="D36" s="26"/>
      <c r="I36" s="26"/>
    </row>
    <row r="37" spans="1:15" x14ac:dyDescent="0.25">
      <c r="B37" s="5"/>
      <c r="C37" s="5" t="str">
        <f>Planilha!F93</f>
        <v>Engº Civil - CREASP 5070237677</v>
      </c>
      <c r="D37" s="5"/>
      <c r="E37" s="5"/>
      <c r="F37" s="5"/>
      <c r="I37" s="26"/>
      <c r="J37" s="26"/>
      <c r="L37" s="11"/>
      <c r="M37" s="11"/>
    </row>
    <row r="38" spans="1:15" ht="20.100000000000001" customHeight="1" x14ac:dyDescent="0.25">
      <c r="B38" s="5"/>
      <c r="C38" s="5" t="str">
        <f>Planilha!F94</f>
        <v>ART nº 28027230220113477</v>
      </c>
      <c r="D38" s="5"/>
      <c r="E38" s="5"/>
      <c r="F38" s="5"/>
      <c r="L38" s="90"/>
      <c r="M38" s="90"/>
      <c r="N38" s="11"/>
    </row>
    <row r="39" spans="1:15" s="5" customFormat="1" ht="20.100000000000001" customHeight="1" x14ac:dyDescent="0.25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109"/>
      <c r="M39" s="109"/>
      <c r="N39" s="11"/>
    </row>
    <row r="40" spans="1:15" s="5" customFormat="1" ht="20.100000000000001" customHeight="1" x14ac:dyDescent="0.25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109"/>
      <c r="M40" s="109"/>
      <c r="N40" s="11"/>
    </row>
    <row r="41" spans="1:15" s="5" customFormat="1" ht="20.100000000000001" customHeight="1" x14ac:dyDescent="0.25">
      <c r="B41" s="95"/>
      <c r="C41" s="8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1"/>
    </row>
    <row r="42" spans="1:15" s="5" customFormat="1" ht="20.100000000000001" customHeight="1" x14ac:dyDescent="0.25"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1"/>
    </row>
    <row r="43" spans="1:15" ht="20.100000000000001" customHeight="1" x14ac:dyDescent="0.25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1"/>
    </row>
    <row r="44" spans="1:15" ht="20.100000000000001" customHeight="1" x14ac:dyDescent="0.25">
      <c r="A44" s="11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11"/>
    </row>
    <row r="45" spans="1:15" ht="20.100000000000001" customHeight="1" x14ac:dyDescent="0.25">
      <c r="A45" s="11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</row>
    <row r="46" spans="1:15" ht="20.100000000000001" customHeight="1" x14ac:dyDescent="0.25">
      <c r="A46" s="11"/>
      <c r="B46" s="111"/>
      <c r="C46" s="110"/>
      <c r="D46" s="110"/>
      <c r="E46" s="110"/>
      <c r="F46" s="111"/>
      <c r="G46" s="111"/>
      <c r="H46" s="111"/>
      <c r="I46" s="111"/>
      <c r="J46" s="111"/>
      <c r="K46" s="111"/>
      <c r="L46" s="111"/>
      <c r="M46" s="111"/>
      <c r="N46" s="11"/>
    </row>
    <row r="47" spans="1:15" ht="20.100000000000001" customHeight="1" x14ac:dyDescent="0.25">
      <c r="B47" s="110"/>
      <c r="C47" s="112"/>
      <c r="D47" s="113"/>
      <c r="E47" s="114"/>
      <c r="F47" s="115"/>
      <c r="G47" s="116"/>
      <c r="H47" s="111"/>
      <c r="I47" s="111"/>
      <c r="J47" s="111"/>
      <c r="K47" s="111"/>
      <c r="L47" s="111"/>
      <c r="M47" s="111"/>
      <c r="N47" s="11"/>
      <c r="O47" s="2"/>
    </row>
    <row r="48" spans="1:15" ht="20.100000000000001" customHeight="1" x14ac:dyDescent="0.25">
      <c r="B48" s="110"/>
      <c r="C48" s="117"/>
      <c r="D48" s="113"/>
      <c r="E48" s="114"/>
      <c r="F48" s="118"/>
      <c r="G48" s="118"/>
      <c r="H48" s="111"/>
      <c r="I48" s="111"/>
      <c r="J48" s="111"/>
      <c r="K48" s="111"/>
      <c r="L48" s="111"/>
      <c r="M48" s="111"/>
      <c r="N48" s="11"/>
    </row>
    <row r="49" spans="1:15" ht="30" customHeight="1" x14ac:dyDescent="0.25">
      <c r="B49" s="110"/>
      <c r="C49" s="119"/>
      <c r="D49" s="113"/>
      <c r="E49" s="114"/>
      <c r="F49" s="120"/>
      <c r="G49" s="120"/>
      <c r="H49" s="120"/>
      <c r="I49" s="111"/>
      <c r="J49" s="111"/>
      <c r="K49" s="111"/>
      <c r="L49" s="111"/>
      <c r="M49" s="111"/>
      <c r="N49" s="11"/>
      <c r="O49" s="2"/>
    </row>
    <row r="50" spans="1:15" ht="20.100000000000001" customHeight="1" x14ac:dyDescent="0.25">
      <c r="B50" s="110"/>
      <c r="C50" s="117"/>
      <c r="D50" s="113"/>
      <c r="E50" s="114"/>
      <c r="F50" s="118"/>
      <c r="G50" s="118"/>
      <c r="H50" s="118"/>
      <c r="I50" s="111"/>
      <c r="J50" s="111"/>
      <c r="K50" s="111"/>
      <c r="L50" s="111"/>
      <c r="M50" s="111"/>
    </row>
    <row r="51" spans="1:15" ht="20.100000000000001" customHeight="1" x14ac:dyDescent="0.25">
      <c r="A51" s="11"/>
      <c r="B51" s="110"/>
      <c r="C51" s="117"/>
      <c r="D51" s="113"/>
      <c r="E51" s="114"/>
      <c r="F51" s="120"/>
      <c r="G51" s="120"/>
      <c r="H51" s="120"/>
      <c r="I51" s="111"/>
      <c r="J51" s="111"/>
      <c r="K51" s="111"/>
      <c r="L51" s="111"/>
      <c r="M51" s="111"/>
      <c r="N51" s="11"/>
      <c r="O51" s="2"/>
    </row>
    <row r="52" spans="1:15" ht="20.100000000000001" customHeight="1" x14ac:dyDescent="0.25">
      <c r="B52" s="110"/>
      <c r="C52" s="117"/>
      <c r="D52" s="113"/>
      <c r="E52" s="114"/>
      <c r="F52" s="118"/>
      <c r="G52" s="118"/>
      <c r="H52" s="118"/>
      <c r="I52" s="111"/>
      <c r="J52" s="111"/>
      <c r="K52" s="111"/>
      <c r="L52" s="111"/>
      <c r="M52" s="111"/>
      <c r="N52" s="11"/>
    </row>
    <row r="53" spans="1:15" ht="20.100000000000001" customHeight="1" x14ac:dyDescent="0.25">
      <c r="B53" s="110"/>
      <c r="C53" s="117"/>
      <c r="D53" s="113"/>
      <c r="E53" s="114"/>
      <c r="F53" s="111"/>
      <c r="G53" s="120"/>
      <c r="H53" s="120"/>
      <c r="I53" s="120"/>
      <c r="J53" s="121"/>
      <c r="K53" s="121"/>
      <c r="L53" s="121"/>
      <c r="M53" s="121"/>
      <c r="O53" s="2"/>
    </row>
    <row r="54" spans="1:15" ht="20.100000000000001" customHeight="1" x14ac:dyDescent="0.25">
      <c r="B54" s="110"/>
      <c r="C54" s="117"/>
      <c r="D54" s="113"/>
      <c r="E54" s="114"/>
      <c r="F54" s="111"/>
      <c r="G54" s="118"/>
      <c r="H54" s="118"/>
      <c r="I54" s="118"/>
      <c r="J54" s="118"/>
      <c r="K54" s="118"/>
      <c r="L54" s="111"/>
      <c r="M54" s="111"/>
    </row>
    <row r="55" spans="1:15" ht="30" customHeight="1" x14ac:dyDescent="0.25">
      <c r="B55" s="110"/>
      <c r="C55" s="119"/>
      <c r="D55" s="113"/>
      <c r="E55" s="114"/>
      <c r="F55" s="111"/>
      <c r="G55" s="120"/>
      <c r="H55" s="120"/>
      <c r="I55" s="120"/>
      <c r="J55" s="120"/>
      <c r="K55" s="120"/>
      <c r="L55" s="120"/>
      <c r="M55" s="111"/>
      <c r="O55" s="2"/>
    </row>
    <row r="56" spans="1:15" ht="20.100000000000001" customHeight="1" x14ac:dyDescent="0.25">
      <c r="B56" s="110"/>
      <c r="C56" s="111"/>
      <c r="D56" s="113"/>
      <c r="E56" s="114"/>
      <c r="F56" s="111"/>
      <c r="G56" s="118"/>
      <c r="H56" s="118"/>
      <c r="I56" s="118"/>
      <c r="J56" s="118"/>
      <c r="K56" s="118"/>
      <c r="L56" s="118"/>
      <c r="M56" s="111"/>
      <c r="N56" s="11"/>
    </row>
    <row r="57" spans="1:15" ht="20.100000000000001" customHeight="1" x14ac:dyDescent="0.25">
      <c r="B57" s="110"/>
      <c r="C57" s="122"/>
      <c r="D57" s="113"/>
      <c r="E57" s="114"/>
      <c r="F57" s="111"/>
      <c r="G57" s="111"/>
      <c r="H57" s="111"/>
      <c r="I57" s="120"/>
      <c r="J57" s="120"/>
      <c r="K57" s="120"/>
      <c r="L57" s="120"/>
      <c r="M57" s="120"/>
      <c r="O57" s="2"/>
    </row>
    <row r="58" spans="1:15" ht="20.100000000000001" customHeight="1" x14ac:dyDescent="0.25">
      <c r="B58" s="110"/>
      <c r="C58" s="111"/>
      <c r="D58" s="113"/>
      <c r="E58" s="114"/>
      <c r="F58" s="111"/>
      <c r="G58" s="111"/>
      <c r="H58" s="111"/>
      <c r="I58" s="118"/>
      <c r="J58" s="118"/>
      <c r="K58" s="118"/>
      <c r="L58" s="118"/>
      <c r="M58" s="118"/>
    </row>
    <row r="59" spans="1:15" ht="20.100000000000001" customHeight="1" x14ac:dyDescent="0.25">
      <c r="B59" s="110"/>
      <c r="C59" s="122"/>
      <c r="D59" s="113"/>
      <c r="E59" s="114"/>
      <c r="F59" s="111"/>
      <c r="G59" s="120"/>
      <c r="H59" s="120"/>
      <c r="I59" s="120"/>
      <c r="J59" s="120"/>
      <c r="K59" s="120"/>
      <c r="L59" s="121"/>
      <c r="M59" s="121"/>
      <c r="N59" s="11"/>
      <c r="O59" s="2"/>
    </row>
    <row r="60" spans="1:15" ht="20.100000000000001" customHeight="1" x14ac:dyDescent="0.25">
      <c r="B60" s="110"/>
      <c r="C60" s="111"/>
      <c r="D60" s="113"/>
      <c r="E60" s="114"/>
      <c r="F60" s="111"/>
      <c r="G60" s="123"/>
      <c r="H60" s="118"/>
      <c r="I60" s="118"/>
      <c r="J60" s="118"/>
      <c r="K60" s="118"/>
      <c r="L60" s="118"/>
      <c r="M60" s="118"/>
      <c r="N60" s="11"/>
    </row>
    <row r="61" spans="1:15" ht="20.100000000000001" customHeight="1" x14ac:dyDescent="0.25">
      <c r="B61" s="110"/>
      <c r="C61" s="122"/>
      <c r="D61" s="113"/>
      <c r="E61" s="114"/>
      <c r="F61" s="111"/>
      <c r="G61" s="121"/>
      <c r="H61" s="120"/>
      <c r="I61" s="120"/>
      <c r="J61" s="120"/>
      <c r="K61" s="120"/>
      <c r="L61" s="120"/>
      <c r="M61" s="121"/>
      <c r="N61" s="11"/>
      <c r="O61" s="2"/>
    </row>
    <row r="62" spans="1:15" ht="20.100000000000001" customHeight="1" x14ac:dyDescent="0.25">
      <c r="B62" s="110"/>
      <c r="C62" s="111"/>
      <c r="D62" s="113"/>
      <c r="E62" s="114"/>
      <c r="F62" s="111"/>
      <c r="G62" s="118"/>
      <c r="H62" s="118"/>
      <c r="I62" s="118"/>
      <c r="J62" s="118"/>
      <c r="K62" s="118"/>
      <c r="L62" s="118"/>
      <c r="M62" s="118"/>
      <c r="N62" s="11"/>
    </row>
    <row r="63" spans="1:15" ht="30" customHeight="1" x14ac:dyDescent="0.25">
      <c r="B63" s="110"/>
      <c r="C63" s="124"/>
      <c r="D63" s="113"/>
      <c r="E63" s="114"/>
      <c r="F63" s="111"/>
      <c r="G63" s="111"/>
      <c r="H63" s="120"/>
      <c r="I63" s="120"/>
      <c r="J63" s="120"/>
      <c r="K63" s="120"/>
      <c r="L63" s="125"/>
      <c r="M63" s="125"/>
      <c r="O63" s="2"/>
    </row>
    <row r="64" spans="1:15" ht="20.100000000000001" customHeight="1" x14ac:dyDescent="0.25">
      <c r="B64" s="110"/>
      <c r="C64" s="111"/>
      <c r="D64" s="113"/>
      <c r="E64" s="114"/>
      <c r="F64" s="111"/>
      <c r="G64" s="111"/>
      <c r="H64" s="123"/>
      <c r="I64" s="118"/>
      <c r="J64" s="118"/>
      <c r="K64" s="118"/>
      <c r="L64" s="118"/>
      <c r="M64" s="118"/>
    </row>
    <row r="65" spans="1:15" ht="20.100000000000001" customHeight="1" x14ac:dyDescent="0.25">
      <c r="B65" s="110"/>
      <c r="C65" s="122"/>
      <c r="D65" s="113"/>
      <c r="E65" s="114"/>
      <c r="F65" s="111"/>
      <c r="G65" s="111"/>
      <c r="H65" s="120"/>
      <c r="I65" s="120"/>
      <c r="J65" s="120"/>
      <c r="K65" s="120"/>
      <c r="L65" s="125"/>
      <c r="M65" s="125"/>
      <c r="N65" s="11"/>
      <c r="O65" s="2"/>
    </row>
    <row r="66" spans="1:15" ht="20.100000000000001" customHeight="1" x14ac:dyDescent="0.25">
      <c r="B66" s="110"/>
      <c r="C66" s="111"/>
      <c r="D66" s="113"/>
      <c r="E66" s="114"/>
      <c r="F66" s="111"/>
      <c r="G66" s="111"/>
      <c r="H66" s="126"/>
      <c r="I66" s="118"/>
      <c r="J66" s="118"/>
      <c r="K66" s="118"/>
      <c r="L66" s="118"/>
      <c r="M66" s="118"/>
      <c r="N66" s="11"/>
    </row>
    <row r="67" spans="1:15" ht="20.100000000000001" customHeight="1" x14ac:dyDescent="0.25">
      <c r="B67" s="110"/>
      <c r="C67" s="122"/>
      <c r="D67" s="113"/>
      <c r="E67" s="114"/>
      <c r="F67" s="111"/>
      <c r="G67" s="111"/>
      <c r="H67" s="111"/>
      <c r="I67" s="120"/>
      <c r="J67" s="120"/>
      <c r="K67" s="120"/>
      <c r="L67" s="120"/>
      <c r="M67" s="120"/>
      <c r="N67" s="11"/>
      <c r="O67" s="2"/>
    </row>
    <row r="68" spans="1:15" ht="20.100000000000001" customHeight="1" x14ac:dyDescent="0.25">
      <c r="B68" s="110"/>
      <c r="C68" s="111"/>
      <c r="D68" s="113"/>
      <c r="E68" s="114"/>
      <c r="F68" s="111"/>
      <c r="G68" s="111"/>
      <c r="H68" s="111"/>
      <c r="I68" s="118"/>
      <c r="J68" s="118"/>
      <c r="K68" s="118"/>
      <c r="L68" s="126"/>
      <c r="M68" s="126"/>
      <c r="N68" s="11"/>
    </row>
    <row r="69" spans="1:15" ht="20.100000000000001" customHeight="1" x14ac:dyDescent="0.25">
      <c r="B69" s="110"/>
      <c r="C69" s="122"/>
      <c r="D69" s="113"/>
      <c r="E69" s="114"/>
      <c r="F69" s="111"/>
      <c r="G69" s="120"/>
      <c r="H69" s="120"/>
      <c r="I69" s="125"/>
      <c r="J69" s="125"/>
      <c r="K69" s="125"/>
      <c r="L69" s="125"/>
      <c r="M69" s="125"/>
      <c r="O69" s="2"/>
    </row>
    <row r="70" spans="1:15" ht="20.100000000000001" customHeight="1" x14ac:dyDescent="0.25">
      <c r="A70" s="11"/>
      <c r="B70" s="110"/>
      <c r="C70" s="111"/>
      <c r="D70" s="113"/>
      <c r="E70" s="114"/>
      <c r="F70" s="111"/>
      <c r="G70" s="118"/>
      <c r="H70" s="126"/>
      <c r="I70" s="118"/>
      <c r="J70" s="118"/>
      <c r="K70" s="118"/>
      <c r="L70" s="126"/>
      <c r="M70" s="126"/>
      <c r="N70" s="11"/>
    </row>
    <row r="71" spans="1:15" ht="20.100000000000001" customHeight="1" x14ac:dyDescent="0.25">
      <c r="B71" s="110"/>
      <c r="C71" s="124"/>
      <c r="D71" s="113"/>
      <c r="E71" s="114"/>
      <c r="F71" s="111"/>
      <c r="G71" s="127"/>
      <c r="H71" s="127"/>
      <c r="I71" s="127"/>
      <c r="J71" s="127"/>
      <c r="K71" s="127"/>
      <c r="L71" s="127"/>
      <c r="M71" s="127"/>
      <c r="N71" s="11"/>
      <c r="O71" s="2"/>
    </row>
    <row r="72" spans="1:15" ht="20.100000000000001" customHeight="1" x14ac:dyDescent="0.25">
      <c r="B72" s="110"/>
      <c r="C72" s="111"/>
      <c r="D72" s="128"/>
      <c r="E72" s="129"/>
      <c r="F72" s="111"/>
      <c r="G72" s="118"/>
      <c r="H72" s="118"/>
      <c r="I72" s="118"/>
      <c r="J72" s="118"/>
      <c r="K72" s="118"/>
      <c r="L72" s="118"/>
      <c r="M72" s="118"/>
    </row>
    <row r="73" spans="1:15" ht="20.100000000000001" customHeight="1" x14ac:dyDescent="0.25">
      <c r="A73" s="11"/>
      <c r="B73" s="110"/>
      <c r="C73" s="124"/>
      <c r="D73" s="113"/>
      <c r="E73" s="114"/>
      <c r="F73" s="111"/>
      <c r="G73" s="118"/>
      <c r="H73" s="118"/>
      <c r="I73" s="118"/>
      <c r="J73" s="118"/>
      <c r="K73" s="118"/>
      <c r="L73" s="127"/>
      <c r="M73" s="127"/>
      <c r="N73" s="11"/>
      <c r="O73" s="2"/>
    </row>
    <row r="74" spans="1:15" ht="20.100000000000001" customHeight="1" x14ac:dyDescent="0.25">
      <c r="B74" s="111"/>
      <c r="C74" s="111"/>
      <c r="D74" s="128"/>
      <c r="E74" s="111"/>
      <c r="F74" s="111"/>
      <c r="G74" s="111"/>
      <c r="H74" s="111"/>
      <c r="I74" s="111"/>
      <c r="J74" s="111"/>
      <c r="K74" s="111"/>
      <c r="L74" s="123"/>
      <c r="M74" s="123"/>
      <c r="N74" s="11"/>
    </row>
    <row r="75" spans="1:15" ht="20.100000000000001" customHeight="1" x14ac:dyDescent="0.25">
      <c r="A75" s="11"/>
      <c r="B75" s="111"/>
      <c r="C75" s="111"/>
      <c r="D75" s="128"/>
      <c r="E75" s="111"/>
      <c r="F75" s="111"/>
      <c r="G75" s="111"/>
      <c r="H75" s="111"/>
      <c r="I75" s="111"/>
      <c r="J75" s="111"/>
      <c r="K75" s="111"/>
      <c r="L75" s="111"/>
      <c r="M75" s="111"/>
      <c r="N75" s="11"/>
      <c r="O75" s="2"/>
    </row>
    <row r="76" spans="1:15" ht="20.100000000000001" customHeight="1" x14ac:dyDescent="0.25">
      <c r="B76" s="130"/>
      <c r="C76" s="131"/>
      <c r="D76" s="132"/>
      <c r="E76" s="133"/>
      <c r="F76" s="118"/>
      <c r="G76" s="118"/>
      <c r="H76" s="118"/>
      <c r="I76" s="118"/>
      <c r="J76" s="118"/>
      <c r="K76" s="118"/>
      <c r="L76" s="118"/>
      <c r="M76" s="118"/>
      <c r="N76" s="11"/>
    </row>
    <row r="77" spans="1:15" ht="20.100000000000001" customHeight="1" x14ac:dyDescent="0.25">
      <c r="B77" s="111"/>
      <c r="C77" s="111"/>
      <c r="D77" s="128"/>
      <c r="E77" s="111"/>
      <c r="F77" s="129"/>
      <c r="G77" s="129"/>
      <c r="H77" s="129"/>
      <c r="I77" s="129"/>
      <c r="J77" s="129"/>
      <c r="K77" s="129"/>
      <c r="L77" s="129"/>
      <c r="M77" s="129"/>
      <c r="N77" s="11"/>
    </row>
    <row r="78" spans="1:15" ht="20.100000000000001" customHeight="1" x14ac:dyDescent="0.25">
      <c r="B78" s="111"/>
      <c r="C78" s="111"/>
      <c r="D78" s="128"/>
      <c r="E78" s="111"/>
      <c r="F78" s="134"/>
      <c r="G78" s="134"/>
      <c r="H78" s="134"/>
      <c r="I78" s="134"/>
      <c r="J78" s="134"/>
      <c r="K78" s="134"/>
      <c r="L78" s="134"/>
      <c r="M78" s="134"/>
      <c r="N78" s="11"/>
    </row>
    <row r="79" spans="1:15" ht="20.100000000000001" customHeight="1" x14ac:dyDescent="0.25"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</row>
    <row r="80" spans="1:15" ht="20.100000000000001" customHeight="1" x14ac:dyDescent="0.25"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</row>
    <row r="81" spans="2:13" ht="20.100000000000001" customHeight="1" x14ac:dyDescent="0.25"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</row>
    <row r="82" spans="2:13" ht="20.100000000000001" customHeight="1" x14ac:dyDescent="0.25"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</row>
    <row r="83" spans="2:13" ht="20.100000000000001" customHeight="1" x14ac:dyDescent="0.25"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</row>
    <row r="84" spans="2:13" ht="20.100000000000001" customHeight="1" x14ac:dyDescent="0.25"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</row>
    <row r="85" spans="2:13" ht="20.100000000000001" customHeight="1" x14ac:dyDescent="0.25"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</row>
    <row r="86" spans="2:13" ht="20.100000000000001" customHeight="1" x14ac:dyDescent="0.25"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</row>
    <row r="87" spans="2:13" ht="20.100000000000001" customHeight="1" x14ac:dyDescent="0.25"/>
    <row r="88" spans="2:13" ht="20.100000000000001" customHeight="1" x14ac:dyDescent="0.25"/>
    <row r="89" spans="2:13" ht="20.100000000000001" customHeight="1" x14ac:dyDescent="0.25"/>
    <row r="90" spans="2:13" ht="20.100000000000001" customHeight="1" x14ac:dyDescent="0.25"/>
    <row r="91" spans="2:13" ht="20.100000000000001" customHeight="1" x14ac:dyDescent="0.25"/>
    <row r="92" spans="2:13" ht="20.100000000000001" customHeight="1" x14ac:dyDescent="0.25"/>
  </sheetData>
  <mergeCells count="12">
    <mergeCell ref="B44:M44"/>
    <mergeCell ref="B11:K11"/>
    <mergeCell ref="B22:B23"/>
    <mergeCell ref="B16:B17"/>
    <mergeCell ref="C16:C17"/>
    <mergeCell ref="B20:B21"/>
    <mergeCell ref="C20:C21"/>
    <mergeCell ref="B14:B15"/>
    <mergeCell ref="C14:C15"/>
    <mergeCell ref="F12:I12"/>
    <mergeCell ref="B18:B19"/>
    <mergeCell ref="C18:C19"/>
  </mergeCells>
  <printOptions horizontalCentered="1"/>
  <pageMargins left="0" right="0" top="0.9055118110236221" bottom="0.62992125984251968" header="0.31496062992125984" footer="0.31496062992125984"/>
  <pageSetup paperSize="9" scale="90" orientation="landscape" r:id="rId1"/>
  <headerFooter>
    <oddFooter>&amp;L&amp;A&amp;C&amp;F&amp;R&amp;P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</vt:lpstr>
      <vt:lpstr>Cronograma</vt:lpstr>
      <vt:lpstr>Cronograma!Area_de_impressao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tamara</cp:lastModifiedBy>
  <cp:lastPrinted>2022-01-26T14:49:37Z</cp:lastPrinted>
  <dcterms:created xsi:type="dcterms:W3CDTF">2014-10-13T17:21:51Z</dcterms:created>
  <dcterms:modified xsi:type="dcterms:W3CDTF">2022-01-26T14:49:46Z</dcterms:modified>
</cp:coreProperties>
</file>