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2"/>
  </bookViews>
  <sheets>
    <sheet name="Planilha" sheetId="1" r:id="rId1"/>
    <sheet name="Cronograma" sheetId="6" r:id="rId2"/>
    <sheet name="Itens de Relevância" sheetId="7" r:id="rId3"/>
    <sheet name="Plan1" sheetId="5" r:id="rId4"/>
  </sheets>
  <definedNames>
    <definedName name="_xlnm.Print_Area" localSheetId="1">Cronograma!$B$1:$G$24</definedName>
    <definedName name="_xlnm.Print_Area" localSheetId="2">'Itens de Relevância'!$A$1:$E$13</definedName>
    <definedName name="_xlnm.Print_Area" localSheetId="0">Planilha!$B$1:$J$87</definedName>
    <definedName name="_xlnm.Print_Titles" localSheetId="0">Planilha!$1:$7</definedName>
  </definedNames>
  <calcPr calcId="124519"/>
</workbook>
</file>

<file path=xl/calcChain.xml><?xml version="1.0" encoding="utf-8"?>
<calcChain xmlns="http://schemas.openxmlformats.org/spreadsheetml/2006/main">
  <c r="J19" i="1"/>
  <c r="J20"/>
  <c r="J18"/>
  <c r="J17"/>
  <c r="D16" i="6"/>
  <c r="D8"/>
  <c r="D18"/>
  <c r="D10"/>
  <c r="J30" i="1"/>
  <c r="J29"/>
  <c r="J28"/>
  <c r="J16"/>
  <c r="J38"/>
  <c r="J15"/>
  <c r="J31" l="1"/>
  <c r="J34"/>
  <c r="J33"/>
  <c r="E6" i="7"/>
  <c r="E5" l="1"/>
  <c r="J75" i="1"/>
  <c r="J14"/>
  <c r="J13"/>
  <c r="D21" i="6"/>
  <c r="J12" i="1"/>
  <c r="J11"/>
  <c r="J39" l="1"/>
  <c r="J51"/>
  <c r="D11" i="5"/>
  <c r="J56" i="1" l="1"/>
  <c r="J47"/>
  <c r="E7" i="5"/>
  <c r="D7"/>
  <c r="E6"/>
  <c r="D6"/>
  <c r="J23" i="1" l="1"/>
  <c r="D4" i="5" l="1"/>
  <c r="D3"/>
  <c r="J50" i="1"/>
  <c r="J46"/>
  <c r="J42"/>
  <c r="J43"/>
  <c r="J54"/>
  <c r="J55"/>
  <c r="J9"/>
  <c r="J10"/>
  <c r="J35"/>
  <c r="J36"/>
  <c r="J37"/>
  <c r="J25"/>
  <c r="J22"/>
  <c r="J24"/>
  <c r="D6" i="6" l="1"/>
  <c r="E6" s="1"/>
  <c r="F6" s="1"/>
  <c r="J26" i="1"/>
  <c r="J40"/>
  <c r="J57"/>
  <c r="D20" i="6" s="1"/>
  <c r="J44" i="1"/>
  <c r="E10" i="6"/>
  <c r="F10" s="1"/>
  <c r="J52" i="1"/>
  <c r="E18" i="6" s="1"/>
  <c r="G18" s="1"/>
  <c r="J48" i="1"/>
  <c r="E16" i="6" s="1"/>
  <c r="G16" s="1"/>
  <c r="D14" l="1"/>
  <c r="E14" s="1"/>
  <c r="J58" i="1"/>
  <c r="J59" s="1"/>
  <c r="D12" i="6"/>
  <c r="E12" s="1"/>
  <c r="G12" s="1"/>
  <c r="E20"/>
  <c r="E8"/>
  <c r="F8" s="1"/>
  <c r="F14" l="1"/>
  <c r="F22" s="1"/>
  <c r="G14"/>
  <c r="D22"/>
  <c r="F12"/>
  <c r="G20"/>
  <c r="E22"/>
  <c r="G22" l="1"/>
  <c r="G21"/>
  <c r="F21"/>
</calcChain>
</file>

<file path=xl/comments1.xml><?xml version="1.0" encoding="utf-8"?>
<comments xmlns="http://schemas.openxmlformats.org/spreadsheetml/2006/main">
  <authors>
    <author>reserva</author>
  </authors>
  <commentList>
    <comment ref="A3" authorId="0">
      <text>
        <r>
          <rPr>
            <sz val="9"/>
            <color indexed="81"/>
            <rFont val="Tahoma"/>
            <charset val="1"/>
          </rPr>
          <t xml:space="preserve">16 telhas por m²
</t>
        </r>
      </text>
    </comment>
    <comment ref="A4" authorId="0">
      <text>
        <r>
          <rPr>
            <sz val="9"/>
            <color indexed="81"/>
            <rFont val="Tahoma"/>
            <charset val="1"/>
          </rPr>
          <t xml:space="preserve">3,5 peças por ml
</t>
        </r>
      </text>
    </comment>
    <comment ref="A8" authorId="0">
      <text>
        <r>
          <rPr>
            <sz val="9"/>
            <color indexed="81"/>
            <rFont val="Tahoma"/>
            <charset val="1"/>
          </rPr>
          <t xml:space="preserve">PÉ DIREITO: 3,10
</t>
        </r>
      </text>
    </comment>
  </commentList>
</comments>
</file>

<file path=xl/sharedStrings.xml><?xml version="1.0" encoding="utf-8"?>
<sst xmlns="http://schemas.openxmlformats.org/spreadsheetml/2006/main" count="190" uniqueCount="144">
  <si>
    <t xml:space="preserve">Descrição </t>
  </si>
  <si>
    <t>Un.</t>
  </si>
  <si>
    <t>Preço unitário</t>
  </si>
  <si>
    <t>Preço total</t>
  </si>
  <si>
    <t xml:space="preserve">Planilha de Orçamento </t>
  </si>
  <si>
    <t>m²</t>
  </si>
  <si>
    <t>m³</t>
  </si>
  <si>
    <t>m</t>
  </si>
  <si>
    <t>Alvenaria de vedação com blocos cerâmico furados 9 x 19 x 19 cm furos horizontais, espessura da parede 9 cm, juntas de 10 mm com argamassa mista de cal hidratada e areia sem peneirar traço 1:4, com 100 kg de cimento</t>
  </si>
  <si>
    <t>un.</t>
  </si>
  <si>
    <t xml:space="preserve">COBERTURA </t>
  </si>
  <si>
    <t>Cobertura com telha cerâmica tipo francesa</t>
  </si>
  <si>
    <t>Tubo de PVC soldável, com conexões Ø 100 mm</t>
  </si>
  <si>
    <t>INSTALAÇÕES ELÉTRICAS</t>
  </si>
  <si>
    <t>Fio isolado de PVC seção 2,5 mm² - 750 V - 70°C</t>
  </si>
  <si>
    <t>PISOS</t>
  </si>
  <si>
    <t>Chapisco para parede interna ou externa com argamassa de cimento e areia sem peneirar traço 1:3, e=5 mm</t>
  </si>
  <si>
    <t>Reboco para parede interna ou externa, com argamassa de cal hidratada e areia peneirada traço 1:3, e=5 mm</t>
  </si>
  <si>
    <t>PINTURA</t>
  </si>
  <si>
    <t>Pintura com tinta látex PVA em parede interna, com duas demãos, sem massa corrida</t>
  </si>
  <si>
    <t>Pintura com tinta látex acrílica em parede externa, com duas demãos, sem massa corrida</t>
  </si>
  <si>
    <t>SERVIÇOS COMPLEMENTARES</t>
  </si>
  <si>
    <t xml:space="preserve">Valor total da obra </t>
  </si>
  <si>
    <t>Cumeeira</t>
  </si>
  <si>
    <t>ml</t>
  </si>
  <si>
    <t>MEMÓRIA DE CÁLCULO</t>
  </si>
  <si>
    <t>Telhado</t>
  </si>
  <si>
    <t>PAREDES INTERNAS E EXTERNAS</t>
  </si>
  <si>
    <t>FORRO DRYWALL / PAREDES DRYWALL</t>
  </si>
  <si>
    <t>Rodapé cerâmico</t>
  </si>
  <si>
    <t>Forro</t>
  </si>
  <si>
    <t>Cumeeira para telha cerâmica emboçada com argamassa traço 1:2:9 (cimento,cal e areia)</t>
  </si>
  <si>
    <t>Calha de chapa galvanizada nº 24 desenvolvimento 33 cm</t>
  </si>
  <si>
    <t>Piso</t>
  </si>
  <si>
    <t>Rodapé</t>
  </si>
  <si>
    <t>Paredes drywall</t>
  </si>
  <si>
    <t>Pintura/parede</t>
  </si>
  <si>
    <t>Pintura/Teto</t>
  </si>
  <si>
    <t>Tomada universal dois pólos triplex 10 A - 250 V</t>
  </si>
  <si>
    <t>Fios</t>
  </si>
  <si>
    <t>Eletroduto de PVC flexível corrugado Ø 25 mm 1" </t>
  </si>
  <si>
    <t>Piso porcelanato 60x60</t>
  </si>
  <si>
    <t>Forro em drywall,para ambientes residenciais,inclusive estrutura de fixação</t>
  </si>
  <si>
    <t>Paredes em drywall,para ambientes residenciais,inclusive estrutura de fixação</t>
  </si>
  <si>
    <t>Kit porta de madeira para pintura,com dobradiças,montagem e instalação do batente,fechadura com execução do furo,fornecimento e instalação</t>
  </si>
  <si>
    <t>Janela de aço de correr,duas folhas,fixação com argamassa com vidros,padronizada</t>
  </si>
  <si>
    <t>Emassamento de parede interna com massa corrida à base de PVA para pintura látex</t>
  </si>
  <si>
    <t>Demolição rodapé cerâmico de forma manual,sem reaproveitamento</t>
  </si>
  <si>
    <t>Caixa retangular 4x2 instalada em parede</t>
  </si>
  <si>
    <t>Interruptor simples com 2 tomadas de embutir 2P+T 10A,incluindo suporte e placa</t>
  </si>
  <si>
    <t>Demolição rampa de forma manual,sem reaproveitamento</t>
  </si>
  <si>
    <t>Remoção de forros de forma manual,sem reaproveitamento</t>
  </si>
  <si>
    <t>Remoção de janelas de forma manual,sem aproveitamento</t>
  </si>
  <si>
    <t>CRONOGRAMA FÍSICO-FINANCEIRO</t>
  </si>
  <si>
    <t>ITEM</t>
  </si>
  <si>
    <t>ETAPAS/DESCRIÇÃO</t>
  </si>
  <si>
    <t>FÍSICO/ FINANCEIRO</t>
  </si>
  <si>
    <t>TOTAL  ETAPAS</t>
  </si>
  <si>
    <t>MÊS 1</t>
  </si>
  <si>
    <t>MÊS 2</t>
  </si>
  <si>
    <t>TOTAL</t>
  </si>
  <si>
    <t>COBERTURA</t>
  </si>
  <si>
    <t>ALVENARIA E REBOCO</t>
  </si>
  <si>
    <t>PISO E RODAPÉ</t>
  </si>
  <si>
    <t>PAREDES E FORRO DRYWALL</t>
  </si>
  <si>
    <t>PORTAS INTERNAS</t>
  </si>
  <si>
    <t>SERVIÇOS DE DEMOLIÇÃO</t>
  </si>
  <si>
    <t>REFORMA SALA PROCURADORIA</t>
  </si>
  <si>
    <t>LOCAL: PREFEITURA</t>
  </si>
  <si>
    <t xml:space="preserve">Remoção de divisórias </t>
  </si>
  <si>
    <t>Remoção de cabos elétricos de forma manual</t>
  </si>
  <si>
    <t xml:space="preserve">Valor total da obra com BDI </t>
  </si>
  <si>
    <t>CÓDIGOS</t>
  </si>
  <si>
    <t>DESCRIÇÃO</t>
  </si>
  <si>
    <t>SINAPI</t>
  </si>
  <si>
    <t>SISTEMA NACIONAL DE PESQUISA DE CUSTOS E ÍNDICES DA CONSTRUÇÃO CIVIL</t>
  </si>
  <si>
    <t>DATA  BASE</t>
  </si>
  <si>
    <t>Item Componente do BDI</t>
  </si>
  <si>
    <t>Administração Central</t>
  </si>
  <si>
    <t>Seguro e Garantia</t>
  </si>
  <si>
    <t>Risco</t>
  </si>
  <si>
    <t>Despesas Financeiras</t>
  </si>
  <si>
    <t>Lucro</t>
  </si>
  <si>
    <t>I1: PIS e COFINS</t>
  </si>
  <si>
    <t>I2: ISSQN (conforme legislação municipal)</t>
  </si>
  <si>
    <t>BDI - SEM Desoneração da folha de pagamento</t>
  </si>
  <si>
    <t>BDI - COM Desoneração da folha de pagamento</t>
  </si>
  <si>
    <t>I3: Cont.Prev s/Rec.Bruta (Lei 13.161/15 - Com desoneração)</t>
  </si>
  <si>
    <t>BDI = (1+AC+S+R+G)*(1+DF)*(1+L)-1/(1-I1-I2-I3)</t>
  </si>
  <si>
    <t>O  PROCEDIMENTO ADOTADO NA ELABORAÇÃO  DESTA PLANILHA  ESTÁ DE ACORDO COM PREÇOS UNITÁRIOS,EXTRAÍDOS E</t>
  </si>
  <si>
    <t>MULTIPLICADO DOS ÍNDICES  DA TCPO (TABELA DE COMPOSIÇÕES DE PREÇOS PARA ORÇAMENTO) E RESPEITANDO  PREÇOS DE</t>
  </si>
  <si>
    <t>INSUMOS BASE SINAPI</t>
  </si>
  <si>
    <t>ITENS DE RELEVÂNCIA</t>
  </si>
  <si>
    <t>Unidade</t>
  </si>
  <si>
    <t>Quant.</t>
  </si>
  <si>
    <t>Quant a solicitar  em  edital</t>
  </si>
  <si>
    <t>Descrição</t>
  </si>
  <si>
    <t xml:space="preserve">Tomada alta de embutir 2P+T 20 A </t>
  </si>
  <si>
    <t>Obra: Sala da Procuradoria</t>
  </si>
  <si>
    <t>Código  SINAPI</t>
  </si>
  <si>
    <t>Item</t>
  </si>
  <si>
    <t>1.1</t>
  </si>
  <si>
    <t>1.2</t>
  </si>
  <si>
    <t>1.3</t>
  </si>
  <si>
    <t>1.4</t>
  </si>
  <si>
    <t>1.5</t>
  </si>
  <si>
    <t>1.6</t>
  </si>
  <si>
    <t>1.7</t>
  </si>
  <si>
    <t>Remoçao de louças de forma manual</t>
  </si>
  <si>
    <t>2.1</t>
  </si>
  <si>
    <t>2.2</t>
  </si>
  <si>
    <t>2.3</t>
  </si>
  <si>
    <t>2.4</t>
  </si>
  <si>
    <t>3.1</t>
  </si>
  <si>
    <t>3.4</t>
  </si>
  <si>
    <t>3.5</t>
  </si>
  <si>
    <t>3.6</t>
  </si>
  <si>
    <t>3.7</t>
  </si>
  <si>
    <t>3.8</t>
  </si>
  <si>
    <t>3.9</t>
  </si>
  <si>
    <t xml:space="preserve">Cabo de cobref lexível isolado, 6mm² </t>
  </si>
  <si>
    <t>1.8</t>
  </si>
  <si>
    <t>Remoção de luminárias de forma manual, com reaproveitamento</t>
  </si>
  <si>
    <t>4.1</t>
  </si>
  <si>
    <t>4.2</t>
  </si>
  <si>
    <t>4.3</t>
  </si>
  <si>
    <t>5.1</t>
  </si>
  <si>
    <t>5.2</t>
  </si>
  <si>
    <t>6.1</t>
  </si>
  <si>
    <t>6.2</t>
  </si>
  <si>
    <t>7.1</t>
  </si>
  <si>
    <t>7.2</t>
  </si>
  <si>
    <t>8.1</t>
  </si>
  <si>
    <t>8.2</t>
  </si>
  <si>
    <t>8.3</t>
  </si>
  <si>
    <t>Qnt.</t>
  </si>
  <si>
    <t>1.9</t>
  </si>
  <si>
    <t>Quebra em alvenaria para instalação de tomada (4x4 ou 4x2)</t>
  </si>
  <si>
    <t>1.10</t>
  </si>
  <si>
    <t>Remoção de portas de forma manual sem aproveitamento</t>
  </si>
  <si>
    <t>1.11</t>
  </si>
  <si>
    <t>Rasgos em alvenaria para eletrodutos</t>
  </si>
  <si>
    <t>A</t>
  </si>
  <si>
    <t>B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</si>
</sst>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00"/>
    <numFmt numFmtId="165" formatCode="#,##0.00_ ;\-#,##0.00\ "/>
    <numFmt numFmtId="166" formatCode="_(* #,##0.00_);_(* \(#,##0.00\);_(* &quot;-&quot;??_);_(@_)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6"/>
      <color theme="1"/>
      <name val="Calibri"/>
      <family val="2"/>
      <scheme val="minor"/>
    </font>
    <font>
      <b/>
      <sz val="18"/>
      <name val="Calibri"/>
      <family val="2"/>
    </font>
    <font>
      <b/>
      <sz val="1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8"/>
      <name val="Arial"/>
      <family val="2"/>
    </font>
    <font>
      <sz val="8"/>
      <name val="Calibri"/>
      <family val="2"/>
    </font>
    <font>
      <sz val="11"/>
      <name val="Arial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7" fillId="0" borderId="0" applyFont="0" applyFill="0" applyBorder="0" applyAlignment="0" applyProtection="0"/>
    <xf numFmtId="0" fontId="7" fillId="0" borderId="0"/>
    <xf numFmtId="0" fontId="7" fillId="0" borderId="0" applyFon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Fill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0" fontId="1" fillId="0" borderId="1" xfId="0" applyFont="1" applyBorder="1"/>
    <xf numFmtId="0" fontId="4" fillId="0" borderId="0" xfId="0" applyFont="1" applyFill="1"/>
    <xf numFmtId="4" fontId="3" fillId="0" borderId="0" xfId="0" applyNumberFormat="1" applyFont="1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7" fillId="3" borderId="0" xfId="3" applyFill="1"/>
    <xf numFmtId="0" fontId="7" fillId="3" borderId="0" xfId="3" applyFill="1" applyBorder="1" applyAlignment="1">
      <alignment vertical="center"/>
    </xf>
    <xf numFmtId="4" fontId="7" fillId="3" borderId="0" xfId="3" applyNumberFormat="1" applyFill="1" applyBorder="1" applyAlignment="1">
      <alignment vertical="center" wrapText="1"/>
    </xf>
    <xf numFmtId="0" fontId="7" fillId="3" borderId="0" xfId="3" applyFont="1" applyFill="1" applyBorder="1" applyAlignment="1">
      <alignment vertical="center" wrapText="1"/>
    </xf>
    <xf numFmtId="165" fontId="0" fillId="0" borderId="0" xfId="0" applyNumberFormat="1"/>
    <xf numFmtId="0" fontId="0" fillId="0" borderId="0" xfId="0" applyAlignment="1">
      <alignment horizontal="left"/>
    </xf>
    <xf numFmtId="0" fontId="0" fillId="5" borderId="0" xfId="0" applyFill="1" applyBorder="1" applyAlignment="1"/>
    <xf numFmtId="17" fontId="0" fillId="0" borderId="1" xfId="0" applyNumberFormat="1" applyFont="1" applyBorder="1" applyAlignment="1">
      <alignment horizontal="center" vertical="center"/>
    </xf>
    <xf numFmtId="0" fontId="8" fillId="7" borderId="6" xfId="3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/>
    </xf>
    <xf numFmtId="10" fontId="0" fillId="0" borderId="1" xfId="0" applyNumberFormat="1" applyBorder="1"/>
    <xf numFmtId="0" fontId="0" fillId="0" borderId="1" xfId="0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0" fontId="9" fillId="0" borderId="1" xfId="0" applyNumberFormat="1" applyFont="1" applyFill="1" applyBorder="1" applyAlignment="1">
      <alignment horizontal="right" vertical="center"/>
    </xf>
    <xf numFmtId="4" fontId="0" fillId="8" borderId="1" xfId="0" applyNumberFormat="1" applyFill="1" applyBorder="1"/>
    <xf numFmtId="10" fontId="0" fillId="8" borderId="1" xfId="0" applyNumberFormat="1" applyFill="1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10" fontId="17" fillId="0" borderId="7" xfId="3" applyNumberFormat="1" applyFont="1" applyFill="1" applyBorder="1" applyAlignment="1">
      <alignment horizontal="right" vertical="top" wrapText="1"/>
    </xf>
    <xf numFmtId="10" fontId="18" fillId="0" borderId="7" xfId="3" applyNumberFormat="1" applyFont="1" applyFill="1" applyBorder="1" applyAlignment="1">
      <alignment horizontal="right" vertical="center" wrapText="1"/>
    </xf>
    <xf numFmtId="10" fontId="18" fillId="4" borderId="7" xfId="3" applyNumberFormat="1" applyFont="1" applyFill="1" applyBorder="1" applyAlignment="1">
      <alignment vertical="top" wrapText="1"/>
    </xf>
    <xf numFmtId="10" fontId="17" fillId="0" borderId="7" xfId="3" applyNumberFormat="1" applyFont="1" applyFill="1" applyBorder="1" applyAlignment="1">
      <alignment vertical="top" wrapText="1"/>
    </xf>
    <xf numFmtId="10" fontId="18" fillId="5" borderId="7" xfId="3" applyNumberFormat="1" applyFont="1" applyFill="1" applyBorder="1" applyAlignment="1">
      <alignment vertical="top" wrapText="1"/>
    </xf>
    <xf numFmtId="4" fontId="17" fillId="0" borderId="8" xfId="3" applyNumberFormat="1" applyFont="1" applyFill="1" applyBorder="1" applyAlignment="1">
      <alignment horizontal="right" vertical="top" wrapText="1"/>
    </xf>
    <xf numFmtId="4" fontId="18" fillId="0" borderId="8" xfId="3" applyNumberFormat="1" applyFont="1" applyFill="1" applyBorder="1" applyAlignment="1">
      <alignment horizontal="right" vertical="center" wrapText="1"/>
    </xf>
    <xf numFmtId="4" fontId="17" fillId="0" borderId="8" xfId="3" applyNumberFormat="1" applyFont="1" applyFill="1" applyBorder="1" applyAlignment="1">
      <alignment vertical="top" wrapText="1"/>
    </xf>
    <xf numFmtId="10" fontId="18" fillId="6" borderId="7" xfId="3" applyNumberFormat="1" applyFont="1" applyFill="1" applyBorder="1" applyAlignment="1">
      <alignment vertical="top" wrapText="1"/>
    </xf>
    <xf numFmtId="10" fontId="18" fillId="0" borderId="7" xfId="3" applyNumberFormat="1" applyFont="1" applyFill="1" applyBorder="1" applyAlignment="1">
      <alignment vertical="top" wrapText="1"/>
    </xf>
    <xf numFmtId="4" fontId="17" fillId="6" borderId="8" xfId="3" applyNumberFormat="1" applyFont="1" applyFill="1" applyBorder="1" applyAlignment="1">
      <alignment vertical="top" wrapText="1"/>
    </xf>
    <xf numFmtId="9" fontId="17" fillId="0" borderId="1" xfId="2" applyFont="1" applyFill="1" applyBorder="1" applyAlignment="1">
      <alignment horizontal="right" vertical="top" wrapText="1"/>
    </xf>
    <xf numFmtId="10" fontId="18" fillId="0" borderId="1" xfId="3" applyNumberFormat="1" applyFont="1" applyFill="1" applyBorder="1" applyAlignment="1">
      <alignment horizontal="right" vertical="center" wrapText="1"/>
    </xf>
    <xf numFmtId="10" fontId="17" fillId="0" borderId="11" xfId="2" applyNumberFormat="1" applyFont="1" applyFill="1" applyBorder="1" applyAlignment="1">
      <alignment vertical="top" wrapText="1"/>
    </xf>
    <xf numFmtId="4" fontId="17" fillId="0" borderId="6" xfId="3" applyNumberFormat="1" applyFont="1" applyFill="1" applyBorder="1" applyAlignment="1">
      <alignment horizontal="right" vertical="top" wrapText="1"/>
    </xf>
    <xf numFmtId="4" fontId="18" fillId="0" borderId="6" xfId="3" applyNumberFormat="1" applyFont="1" applyFill="1" applyBorder="1" applyAlignment="1">
      <alignment horizontal="right" vertical="center" wrapText="1"/>
    </xf>
    <xf numFmtId="39" fontId="17" fillId="0" borderId="1" xfId="1" applyNumberFormat="1" applyFont="1" applyFill="1" applyBorder="1" applyAlignment="1">
      <alignment vertical="top" wrapText="1"/>
    </xf>
    <xf numFmtId="0" fontId="19" fillId="0" borderId="1" xfId="5" applyFont="1" applyBorder="1"/>
    <xf numFmtId="4" fontId="19" fillId="0" borderId="1" xfId="5" applyNumberFormat="1" applyFont="1" applyBorder="1" applyAlignment="1">
      <alignment wrapText="1"/>
    </xf>
    <xf numFmtId="166" fontId="19" fillId="0" borderId="1" xfId="6" applyNumberFormat="1" applyFont="1" applyBorder="1"/>
    <xf numFmtId="0" fontId="20" fillId="0" borderId="1" xfId="5" applyFont="1" applyBorder="1"/>
    <xf numFmtId="4" fontId="20" fillId="0" borderId="1" xfId="5" applyNumberFormat="1" applyFont="1" applyBorder="1" applyAlignment="1">
      <alignment wrapText="1"/>
    </xf>
    <xf numFmtId="166" fontId="20" fillId="0" borderId="1" xfId="6" applyNumberFormat="1" applyFont="1" applyBorder="1"/>
    <xf numFmtId="0" fontId="20" fillId="0" borderId="1" xfId="5" applyFont="1" applyBorder="1" applyAlignment="1">
      <alignment horizontal="left"/>
    </xf>
    <xf numFmtId="4" fontId="12" fillId="0" borderId="1" xfId="5" applyNumberFormat="1" applyFont="1" applyBorder="1" applyAlignment="1">
      <alignment wrapText="1"/>
    </xf>
    <xf numFmtId="4" fontId="21" fillId="0" borderId="1" xfId="5" applyNumberFormat="1" applyFont="1" applyBorder="1" applyAlignment="1">
      <alignment wrapText="1"/>
    </xf>
    <xf numFmtId="4" fontId="20" fillId="0" borderId="1" xfId="5" applyNumberFormat="1" applyFont="1" applyBorder="1" applyAlignment="1">
      <alignment horizontal="center" vertical="center" wrapText="1"/>
    </xf>
    <xf numFmtId="0" fontId="12" fillId="0" borderId="1" xfId="5" applyFont="1" applyBorder="1"/>
    <xf numFmtId="0" fontId="13" fillId="0" borderId="6" xfId="3" applyFont="1" applyFill="1" applyBorder="1" applyAlignment="1">
      <alignment horizontal="center" vertical="center"/>
    </xf>
    <xf numFmtId="4" fontId="13" fillId="0" borderId="1" xfId="3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/>
    </xf>
    <xf numFmtId="4" fontId="23" fillId="2" borderId="6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" fontId="23" fillId="2" borderId="6" xfId="0" applyNumberFormat="1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7" fillId="3" borderId="0" xfId="3" applyFill="1" applyBorder="1"/>
    <xf numFmtId="0" fontId="0" fillId="0" borderId="0" xfId="0" applyBorder="1" applyAlignment="1"/>
    <xf numFmtId="0" fontId="13" fillId="5" borderId="0" xfId="3" applyFont="1" applyFill="1" applyBorder="1" applyAlignment="1">
      <alignment horizontal="center" vertical="center"/>
    </xf>
    <xf numFmtId="0" fontId="16" fillId="5" borderId="0" xfId="3" applyFont="1" applyFill="1" applyBorder="1" applyAlignment="1">
      <alignment horizontal="center" vertical="center"/>
    </xf>
    <xf numFmtId="10" fontId="18" fillId="5" borderId="0" xfId="3" applyNumberFormat="1" applyFont="1" applyFill="1" applyBorder="1" applyAlignment="1">
      <alignment vertical="top" wrapText="1"/>
    </xf>
    <xf numFmtId="4" fontId="17" fillId="5" borderId="0" xfId="3" applyNumberFormat="1" applyFont="1" applyFill="1" applyBorder="1" applyAlignment="1">
      <alignment vertical="top" wrapText="1"/>
    </xf>
    <xf numFmtId="10" fontId="17" fillId="5" borderId="0" xfId="2" applyNumberFormat="1" applyFont="1" applyFill="1" applyBorder="1" applyAlignment="1">
      <alignment vertical="top" wrapText="1"/>
    </xf>
    <xf numFmtId="39" fontId="17" fillId="5" borderId="0" xfId="1" applyNumberFormat="1" applyFont="1" applyFill="1" applyBorder="1" applyAlignment="1">
      <alignment vertical="top" wrapText="1"/>
    </xf>
    <xf numFmtId="0" fontId="0" fillId="0" borderId="0" xfId="0" applyBorder="1"/>
    <xf numFmtId="0" fontId="13" fillId="0" borderId="1" xfId="5" applyFont="1" applyBorder="1" applyAlignment="1">
      <alignment horizontal="center"/>
    </xf>
    <xf numFmtId="0" fontId="12" fillId="0" borderId="1" xfId="5" applyFont="1" applyBorder="1" applyAlignment="1">
      <alignment horizontal="center" vertical="center"/>
    </xf>
    <xf numFmtId="0" fontId="6" fillId="0" borderId="2" xfId="0" applyFont="1" applyBorder="1" applyAlignment="1"/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12" fillId="0" borderId="1" xfId="5" applyFont="1" applyBorder="1" applyAlignment="1">
      <alignment horizontal="left"/>
    </xf>
    <xf numFmtId="4" fontId="12" fillId="0" borderId="1" xfId="5" applyNumberFormat="1" applyFont="1" applyBorder="1" applyAlignment="1">
      <alignment horizontal="right" vertical="center" wrapText="1"/>
    </xf>
    <xf numFmtId="4" fontId="12" fillId="0" borderId="1" xfId="5" applyNumberFormat="1" applyFont="1" applyBorder="1" applyAlignment="1">
      <alignment horizontal="right" wrapText="1"/>
    </xf>
    <xf numFmtId="166" fontId="12" fillId="0" borderId="1" xfId="6" applyNumberFormat="1" applyFont="1" applyBorder="1"/>
    <xf numFmtId="0" fontId="22" fillId="2" borderId="1" xfId="5" applyFont="1" applyFill="1" applyBorder="1"/>
    <xf numFmtId="0" fontId="7" fillId="3" borderId="19" xfId="3" applyFill="1" applyBorder="1"/>
    <xf numFmtId="0" fontId="22" fillId="2" borderId="1" xfId="5" applyFont="1" applyFill="1" applyBorder="1" applyAlignment="1">
      <alignment horizontal="center" vertical="center"/>
    </xf>
    <xf numFmtId="0" fontId="13" fillId="2" borderId="1" xfId="5" applyFont="1" applyFill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4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0" fontId="0" fillId="0" borderId="2" xfId="0" applyNumberFormat="1" applyFont="1" applyFill="1" applyBorder="1" applyAlignment="1" applyProtection="1">
      <alignment horizontal="center" vertical="center"/>
      <protection locked="0"/>
    </xf>
    <xf numFmtId="10" fontId="0" fillId="0" borderId="5" xfId="0" applyNumberFormat="1" applyFont="1" applyFill="1" applyBorder="1" applyAlignment="1" applyProtection="1">
      <alignment horizontal="center" vertical="center"/>
      <protection locked="0"/>
    </xf>
    <xf numFmtId="1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8" borderId="1" xfId="0" applyFont="1" applyFill="1" applyBorder="1" applyAlignment="1">
      <alignment horizontal="left" vertical="center"/>
    </xf>
    <xf numFmtId="10" fontId="0" fillId="8" borderId="1" xfId="0" applyNumberFormat="1" applyFont="1" applyFill="1" applyBorder="1" applyAlignment="1" applyProtection="1">
      <alignment horizontal="center" vertical="center"/>
      <protection locked="0"/>
    </xf>
    <xf numFmtId="10" fontId="0" fillId="8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8" fillId="7" borderId="17" xfId="3" applyNumberFormat="1" applyFont="1" applyFill="1" applyBorder="1" applyAlignment="1">
      <alignment horizontal="center" vertical="center" wrapText="1"/>
    </xf>
    <xf numFmtId="49" fontId="8" fillId="7" borderId="12" xfId="3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0" fontId="23" fillId="2" borderId="17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4" fontId="23" fillId="2" borderId="17" xfId="0" applyNumberFormat="1" applyFont="1" applyFill="1" applyBorder="1" applyAlignment="1">
      <alignment horizontal="center" vertical="center"/>
    </xf>
    <xf numFmtId="4" fontId="23" fillId="2" borderId="1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4" fontId="0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Font="1" applyBorder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/>
    </xf>
    <xf numFmtId="0" fontId="13" fillId="0" borderId="17" xfId="3" applyFont="1" applyFill="1" applyBorder="1" applyAlignment="1">
      <alignment horizontal="center" vertical="center" wrapText="1"/>
    </xf>
    <xf numFmtId="0" fontId="13" fillId="0" borderId="12" xfId="3" applyFont="1" applyFill="1" applyBorder="1" applyAlignment="1">
      <alignment horizontal="center" vertical="center" wrapText="1"/>
    </xf>
    <xf numFmtId="0" fontId="12" fillId="0" borderId="7" xfId="3" applyNumberFormat="1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left" vertical="center" wrapText="1"/>
    </xf>
    <xf numFmtId="0" fontId="12" fillId="0" borderId="7" xfId="3" applyFont="1" applyFill="1" applyBorder="1" applyAlignment="1">
      <alignment horizontal="left" vertical="center" wrapText="1"/>
    </xf>
    <xf numFmtId="0" fontId="12" fillId="0" borderId="7" xfId="3" applyFont="1" applyFill="1" applyBorder="1" applyAlignment="1">
      <alignment vertical="center" wrapText="1"/>
    </xf>
    <xf numFmtId="0" fontId="12" fillId="0" borderId="8" xfId="3" applyFont="1" applyFill="1" applyBorder="1" applyAlignment="1">
      <alignment vertical="center" wrapText="1"/>
    </xf>
    <xf numFmtId="0" fontId="15" fillId="0" borderId="13" xfId="3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horizontal="center" vertical="center"/>
    </xf>
    <xf numFmtId="0" fontId="15" fillId="0" borderId="10" xfId="3" applyFont="1" applyFill="1" applyBorder="1" applyAlignment="1">
      <alignment horizontal="center" vertical="center"/>
    </xf>
    <xf numFmtId="0" fontId="13" fillId="0" borderId="15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16" xfId="3" applyFont="1" applyFill="1" applyBorder="1" applyAlignment="1">
      <alignment horizontal="center" vertical="center"/>
    </xf>
    <xf numFmtId="0" fontId="13" fillId="0" borderId="17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0" fontId="13" fillId="0" borderId="12" xfId="3" applyFont="1" applyFill="1" applyBorder="1" applyAlignment="1">
      <alignment horizontal="center" vertical="center"/>
    </xf>
    <xf numFmtId="0" fontId="22" fillId="2" borderId="18" xfId="5" applyFont="1" applyFill="1" applyBorder="1" applyAlignment="1">
      <alignment horizontal="center" wrapText="1"/>
    </xf>
    <xf numFmtId="0" fontId="22" fillId="2" borderId="6" xfId="5" applyFont="1" applyFill="1" applyBorder="1" applyAlignment="1">
      <alignment horizontal="center" wrapText="1"/>
    </xf>
    <xf numFmtId="0" fontId="22" fillId="0" borderId="15" xfId="3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horizontal="center" vertical="center"/>
    </xf>
    <xf numFmtId="0" fontId="22" fillId="0" borderId="16" xfId="3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7">
    <cellStyle name="Normal" xfId="0" builtinId="0"/>
    <cellStyle name="Normal 2" xfId="3"/>
    <cellStyle name="Normal 2 2" xfId="5"/>
    <cellStyle name="Porcentagem" xfId="2" builtinId="5"/>
    <cellStyle name="Separador de milhares" xfId="1" builtinId="3"/>
    <cellStyle name="Separador de milhares 2" xfId="4"/>
    <cellStyle name="Vírgula 3 2" xfId="6"/>
  </cellStyles>
  <dxfs count="2">
    <dxf>
      <font>
        <b val="0"/>
        <i val="0"/>
        <condense val="0"/>
        <extend val="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712953</xdr:colOff>
      <xdr:row>3</xdr:row>
      <xdr:rowOff>76500</xdr:rowOff>
    </xdr:to>
    <xdr:pic>
      <xdr:nvPicPr>
        <xdr:cNvPr id="2" name="Imagem 1" descr="cabeçalho_3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0"/>
          <a:ext cx="1980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-1</xdr:rowOff>
    </xdr:from>
    <xdr:to>
      <xdr:col>2</xdr:col>
      <xdr:colOff>1170175</xdr:colOff>
      <xdr:row>2</xdr:row>
      <xdr:rowOff>126224</xdr:rowOff>
    </xdr:to>
    <xdr:pic>
      <xdr:nvPicPr>
        <xdr:cNvPr id="3" name="Imagem 2" descr="cabeçalho_3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-1"/>
          <a:ext cx="1551175" cy="61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1</xdr:col>
      <xdr:colOff>1227325</xdr:colOff>
      <xdr:row>1</xdr:row>
      <xdr:rowOff>345300</xdr:rowOff>
    </xdr:to>
    <xdr:pic>
      <xdr:nvPicPr>
        <xdr:cNvPr id="2" name="Imagem 1" descr="cabeçalho_3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28575"/>
          <a:ext cx="1551175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88"/>
  <sheetViews>
    <sheetView showGridLines="0" view="pageBreakPreview" zoomScale="60" workbookViewId="0">
      <selection activeCell="J59" sqref="J59"/>
    </sheetView>
  </sheetViews>
  <sheetFormatPr defaultRowHeight="15"/>
  <cols>
    <col min="2" max="2" width="7.42578125" style="11" customWidth="1"/>
    <col min="3" max="3" width="8.5703125" customWidth="1"/>
    <col min="4" max="4" width="10.42578125" style="1" customWidth="1"/>
    <col min="5" max="5" width="104.28515625" style="1" customWidth="1"/>
    <col min="6" max="6" width="11.28515625" customWidth="1"/>
    <col min="7" max="7" width="5.5703125" style="3" customWidth="1"/>
    <col min="8" max="8" width="4.28515625" style="3" customWidth="1"/>
    <col min="9" max="9" width="10.28515625" style="2" customWidth="1"/>
    <col min="10" max="10" width="12.5703125" style="2" customWidth="1"/>
    <col min="11" max="11" width="14.7109375" style="9" customWidth="1"/>
  </cols>
  <sheetData>
    <row r="1" spans="2:11" ht="15" customHeight="1">
      <c r="B1" s="121" t="s">
        <v>4</v>
      </c>
      <c r="C1" s="121"/>
      <c r="D1" s="121"/>
      <c r="E1" s="121"/>
      <c r="F1" s="121"/>
      <c r="G1" s="121"/>
      <c r="H1" s="121"/>
      <c r="I1" s="121"/>
      <c r="J1" s="121"/>
    </row>
    <row r="2" spans="2:11" ht="15" customHeight="1">
      <c r="B2" s="121"/>
      <c r="C2" s="121"/>
      <c r="D2" s="121"/>
      <c r="E2" s="121"/>
      <c r="F2" s="121"/>
      <c r="G2" s="121"/>
      <c r="H2" s="121"/>
      <c r="I2" s="121"/>
      <c r="J2" s="121"/>
    </row>
    <row r="3" spans="2:11" ht="15" customHeight="1">
      <c r="B3" s="121"/>
      <c r="C3" s="121"/>
      <c r="D3" s="121"/>
      <c r="E3" s="121"/>
      <c r="F3" s="121"/>
      <c r="G3" s="121"/>
      <c r="H3" s="121"/>
      <c r="I3" s="121"/>
      <c r="J3" s="121"/>
    </row>
    <row r="4" spans="2:11" ht="15" customHeight="1">
      <c r="B4" s="121"/>
      <c r="C4" s="121"/>
      <c r="D4" s="121"/>
      <c r="E4" s="121"/>
      <c r="F4" s="121"/>
      <c r="G4" s="121"/>
      <c r="H4" s="121"/>
      <c r="I4" s="121"/>
      <c r="J4" s="121"/>
    </row>
    <row r="5" spans="2:11" ht="15.75">
      <c r="B5" s="122" t="s">
        <v>98</v>
      </c>
      <c r="C5" s="122"/>
      <c r="D5" s="122"/>
      <c r="E5" s="122"/>
      <c r="F5" s="122"/>
      <c r="G5" s="122"/>
      <c r="H5" s="122"/>
      <c r="I5" s="122"/>
      <c r="J5" s="122"/>
    </row>
    <row r="6" spans="2:11">
      <c r="B6" s="123"/>
      <c r="C6" s="123"/>
      <c r="D6" s="123"/>
      <c r="E6" s="123"/>
      <c r="F6" s="123"/>
      <c r="G6" s="123"/>
      <c r="H6" s="123"/>
      <c r="I6" s="123"/>
      <c r="J6" s="123"/>
    </row>
    <row r="7" spans="2:11" ht="31.5">
      <c r="B7" s="76" t="s">
        <v>100</v>
      </c>
      <c r="C7" s="73" t="s">
        <v>99</v>
      </c>
      <c r="D7" s="161" t="s">
        <v>0</v>
      </c>
      <c r="E7" s="162"/>
      <c r="F7" s="74" t="s">
        <v>1</v>
      </c>
      <c r="G7" s="163" t="s">
        <v>135</v>
      </c>
      <c r="H7" s="164"/>
      <c r="I7" s="92" t="s">
        <v>2</v>
      </c>
      <c r="J7" s="75" t="s">
        <v>3</v>
      </c>
    </row>
    <row r="8" spans="2:11" s="11" customFormat="1">
      <c r="B8" s="77">
        <v>1</v>
      </c>
      <c r="C8" s="8"/>
      <c r="D8" s="124" t="s">
        <v>21</v>
      </c>
      <c r="E8" s="124"/>
      <c r="F8" s="78"/>
      <c r="G8" s="167"/>
      <c r="H8" s="167"/>
      <c r="I8" s="6"/>
      <c r="J8" s="6"/>
      <c r="K8" s="9"/>
    </row>
    <row r="9" spans="2:11" s="11" customFormat="1">
      <c r="B9" s="78" t="s">
        <v>101</v>
      </c>
      <c r="C9" s="78">
        <v>97632</v>
      </c>
      <c r="D9" s="126" t="s">
        <v>47</v>
      </c>
      <c r="E9" s="126"/>
      <c r="F9" s="79" t="s">
        <v>5</v>
      </c>
      <c r="G9" s="125">
        <v>43.17</v>
      </c>
      <c r="H9" s="125"/>
      <c r="I9" s="85">
        <v>2.09</v>
      </c>
      <c r="J9" s="86">
        <f t="shared" ref="J9:J19" si="0">G9*I9</f>
        <v>90.225300000000004</v>
      </c>
      <c r="K9" s="9"/>
    </row>
    <row r="10" spans="2:11" s="11" customFormat="1">
      <c r="B10" s="78" t="s">
        <v>102</v>
      </c>
      <c r="C10" s="78">
        <v>97263</v>
      </c>
      <c r="D10" s="126" t="s">
        <v>50</v>
      </c>
      <c r="E10" s="126"/>
      <c r="F10" s="79" t="s">
        <v>6</v>
      </c>
      <c r="G10" s="125">
        <v>3</v>
      </c>
      <c r="H10" s="125"/>
      <c r="I10" s="85">
        <v>39.72</v>
      </c>
      <c r="J10" s="86">
        <f t="shared" si="0"/>
        <v>119.16</v>
      </c>
      <c r="K10" s="9"/>
    </row>
    <row r="11" spans="2:11" s="11" customFormat="1">
      <c r="B11" s="78" t="s">
        <v>103</v>
      </c>
      <c r="C11" s="78">
        <v>97640</v>
      </c>
      <c r="D11" s="119" t="s">
        <v>51</v>
      </c>
      <c r="E11" s="120"/>
      <c r="F11" s="79" t="s">
        <v>5</v>
      </c>
      <c r="G11" s="125">
        <v>70.08</v>
      </c>
      <c r="H11" s="125"/>
      <c r="I11" s="85">
        <v>1.42</v>
      </c>
      <c r="J11" s="86">
        <f t="shared" si="0"/>
        <v>99.513599999999997</v>
      </c>
      <c r="K11" s="9"/>
    </row>
    <row r="12" spans="2:11" s="11" customFormat="1">
      <c r="B12" s="78" t="s">
        <v>104</v>
      </c>
      <c r="C12" s="78">
        <v>97645</v>
      </c>
      <c r="D12" s="119" t="s">
        <v>52</v>
      </c>
      <c r="E12" s="120"/>
      <c r="F12" s="79" t="s">
        <v>5</v>
      </c>
      <c r="G12" s="117">
        <v>2.31</v>
      </c>
      <c r="H12" s="118"/>
      <c r="I12" s="85">
        <v>21.3</v>
      </c>
      <c r="J12" s="86">
        <f t="shared" si="0"/>
        <v>49.203000000000003</v>
      </c>
      <c r="K12" s="9"/>
    </row>
    <row r="13" spans="2:11" s="11" customFormat="1">
      <c r="B13" s="78" t="s">
        <v>105</v>
      </c>
      <c r="C13" s="78">
        <v>97638</v>
      </c>
      <c r="D13" s="119" t="s">
        <v>69</v>
      </c>
      <c r="E13" s="120"/>
      <c r="F13" s="79" t="s">
        <v>5</v>
      </c>
      <c r="G13" s="117">
        <v>35</v>
      </c>
      <c r="H13" s="118"/>
      <c r="I13" s="85">
        <v>6.6</v>
      </c>
      <c r="J13" s="86">
        <f t="shared" si="0"/>
        <v>231</v>
      </c>
      <c r="K13" s="9"/>
    </row>
    <row r="14" spans="2:11" s="11" customFormat="1">
      <c r="B14" s="78" t="s">
        <v>106</v>
      </c>
      <c r="C14" s="78">
        <v>97661</v>
      </c>
      <c r="D14" s="119" t="s">
        <v>70</v>
      </c>
      <c r="E14" s="120"/>
      <c r="F14" s="79" t="s">
        <v>7</v>
      </c>
      <c r="G14" s="117">
        <v>60</v>
      </c>
      <c r="H14" s="118"/>
      <c r="I14" s="85">
        <v>0.38</v>
      </c>
      <c r="J14" s="86">
        <f t="shared" si="0"/>
        <v>22.8</v>
      </c>
      <c r="K14" s="9"/>
    </row>
    <row r="15" spans="2:11" s="11" customFormat="1">
      <c r="B15" s="78" t="s">
        <v>107</v>
      </c>
      <c r="C15" s="78">
        <v>97663</v>
      </c>
      <c r="D15" s="119" t="s">
        <v>108</v>
      </c>
      <c r="E15" s="120"/>
      <c r="F15" s="79" t="s">
        <v>9</v>
      </c>
      <c r="G15" s="117">
        <v>1</v>
      </c>
      <c r="H15" s="118"/>
      <c r="I15" s="85">
        <v>9.73</v>
      </c>
      <c r="J15" s="86">
        <f t="shared" si="0"/>
        <v>9.73</v>
      </c>
      <c r="K15" s="9"/>
    </row>
    <row r="16" spans="2:11" s="11" customFormat="1">
      <c r="B16" s="78" t="s">
        <v>121</v>
      </c>
      <c r="C16" s="78">
        <v>97665</v>
      </c>
      <c r="D16" s="119" t="s">
        <v>122</v>
      </c>
      <c r="E16" s="120"/>
      <c r="F16" s="79" t="s">
        <v>9</v>
      </c>
      <c r="G16" s="117">
        <v>10</v>
      </c>
      <c r="H16" s="118"/>
      <c r="I16" s="85">
        <v>1.04</v>
      </c>
      <c r="J16" s="86">
        <f t="shared" si="0"/>
        <v>10.4</v>
      </c>
      <c r="K16" s="9"/>
    </row>
    <row r="17" spans="2:11" s="11" customFormat="1">
      <c r="B17" s="78" t="s">
        <v>136</v>
      </c>
      <c r="C17" s="78">
        <v>90456</v>
      </c>
      <c r="D17" s="129" t="s">
        <v>137</v>
      </c>
      <c r="E17" s="130"/>
      <c r="F17" s="79" t="s">
        <v>9</v>
      </c>
      <c r="G17" s="117">
        <v>19</v>
      </c>
      <c r="H17" s="118"/>
      <c r="I17" s="85">
        <v>3.33</v>
      </c>
      <c r="J17" s="86">
        <f t="shared" si="0"/>
        <v>63.27</v>
      </c>
      <c r="K17" s="9"/>
    </row>
    <row r="18" spans="2:11" s="11" customFormat="1">
      <c r="B18" s="78" t="s">
        <v>138</v>
      </c>
      <c r="C18" s="78">
        <v>97644</v>
      </c>
      <c r="D18" s="165" t="s">
        <v>139</v>
      </c>
      <c r="E18" s="166"/>
      <c r="F18" s="79" t="s">
        <v>9</v>
      </c>
      <c r="G18" s="117">
        <v>3</v>
      </c>
      <c r="H18" s="118"/>
      <c r="I18" s="85">
        <v>7.42</v>
      </c>
      <c r="J18" s="86">
        <f t="shared" si="0"/>
        <v>22.259999999999998</v>
      </c>
      <c r="K18" s="9"/>
    </row>
    <row r="19" spans="2:11" s="11" customFormat="1">
      <c r="B19" s="78" t="s">
        <v>140</v>
      </c>
      <c r="C19" s="5">
        <v>90447</v>
      </c>
      <c r="D19" s="126" t="s">
        <v>141</v>
      </c>
      <c r="E19" s="126"/>
      <c r="F19" s="79" t="s">
        <v>7</v>
      </c>
      <c r="G19" s="117">
        <v>40</v>
      </c>
      <c r="H19" s="118"/>
      <c r="I19" s="85">
        <v>5.52</v>
      </c>
      <c r="J19" s="86">
        <f t="shared" si="0"/>
        <v>220.79999999999998</v>
      </c>
      <c r="K19" s="9"/>
    </row>
    <row r="20" spans="2:11" s="11" customFormat="1">
      <c r="B20" s="78"/>
      <c r="C20" s="5"/>
      <c r="D20" s="126"/>
      <c r="E20" s="126"/>
      <c r="F20" s="78"/>
      <c r="G20" s="125"/>
      <c r="H20" s="125"/>
      <c r="I20" s="86"/>
      <c r="J20" s="87">
        <f>SUM(J9:J19)</f>
        <v>938.36189999999988</v>
      </c>
      <c r="K20" s="9"/>
    </row>
    <row r="21" spans="2:11" s="4" customFormat="1">
      <c r="B21" s="80">
        <v>2</v>
      </c>
      <c r="C21" s="81"/>
      <c r="D21" s="175" t="s">
        <v>10</v>
      </c>
      <c r="E21" s="176"/>
      <c r="F21" s="80"/>
      <c r="G21" s="177"/>
      <c r="H21" s="177"/>
      <c r="I21" s="88"/>
      <c r="J21" s="88"/>
      <c r="K21" s="10"/>
    </row>
    <row r="22" spans="2:11">
      <c r="B22" s="78" t="s">
        <v>109</v>
      </c>
      <c r="C22" s="78">
        <v>72089</v>
      </c>
      <c r="D22" s="119" t="s">
        <v>11</v>
      </c>
      <c r="E22" s="120"/>
      <c r="F22" s="78" t="s">
        <v>5</v>
      </c>
      <c r="G22" s="125">
        <v>23.36</v>
      </c>
      <c r="H22" s="125"/>
      <c r="I22" s="86">
        <v>11.76</v>
      </c>
      <c r="J22" s="86">
        <f t="shared" ref="J22:J25" si="1">G22*I22</f>
        <v>274.71359999999999</v>
      </c>
      <c r="K22" s="9">
        <v>102130.98</v>
      </c>
    </row>
    <row r="23" spans="2:11">
      <c r="B23" s="78" t="s">
        <v>110</v>
      </c>
      <c r="C23" s="82">
        <v>94221</v>
      </c>
      <c r="D23" s="126" t="s">
        <v>31</v>
      </c>
      <c r="E23" s="126"/>
      <c r="F23" s="78" t="s">
        <v>24</v>
      </c>
      <c r="G23" s="125">
        <v>9.7100000000000009</v>
      </c>
      <c r="H23" s="125"/>
      <c r="I23" s="86">
        <v>35.409999999999997</v>
      </c>
      <c r="J23" s="86">
        <f t="shared" si="1"/>
        <v>343.83109999999999</v>
      </c>
      <c r="K23" s="9">
        <v>102130.98</v>
      </c>
    </row>
    <row r="24" spans="2:11">
      <c r="B24" s="78" t="s">
        <v>111</v>
      </c>
      <c r="C24" s="78">
        <v>94227</v>
      </c>
      <c r="D24" s="126" t="s">
        <v>32</v>
      </c>
      <c r="E24" s="126"/>
      <c r="F24" s="79" t="s">
        <v>7</v>
      </c>
      <c r="G24" s="125">
        <v>25.53</v>
      </c>
      <c r="H24" s="125"/>
      <c r="I24" s="86">
        <v>44.98</v>
      </c>
      <c r="J24" s="86">
        <f t="shared" si="1"/>
        <v>1148.3394000000001</v>
      </c>
      <c r="K24" s="9">
        <v>102130.98</v>
      </c>
    </row>
    <row r="25" spans="2:11">
      <c r="B25" s="78" t="s">
        <v>112</v>
      </c>
      <c r="C25" s="78">
        <v>89512</v>
      </c>
      <c r="D25" s="126" t="s">
        <v>12</v>
      </c>
      <c r="E25" s="126"/>
      <c r="F25" s="79" t="s">
        <v>7</v>
      </c>
      <c r="G25" s="125">
        <v>10.5</v>
      </c>
      <c r="H25" s="125"/>
      <c r="I25" s="86">
        <v>49.03</v>
      </c>
      <c r="J25" s="86">
        <f t="shared" si="1"/>
        <v>514.81500000000005</v>
      </c>
      <c r="K25" s="9">
        <v>102130.98</v>
      </c>
    </row>
    <row r="26" spans="2:11" s="11" customFormat="1">
      <c r="B26" s="78"/>
      <c r="C26" s="78"/>
      <c r="D26" s="127"/>
      <c r="E26" s="128"/>
      <c r="F26" s="79"/>
      <c r="G26" s="117"/>
      <c r="H26" s="118"/>
      <c r="I26" s="86"/>
      <c r="J26" s="87">
        <f>SUM(J22:J25)</f>
        <v>2281.6990999999998</v>
      </c>
      <c r="K26" s="9"/>
    </row>
    <row r="27" spans="2:11" s="11" customFormat="1">
      <c r="B27" s="77">
        <v>4</v>
      </c>
      <c r="C27" s="39"/>
      <c r="D27" s="124" t="s">
        <v>27</v>
      </c>
      <c r="E27" s="124"/>
      <c r="F27" s="78"/>
      <c r="G27" s="125"/>
      <c r="H27" s="125"/>
      <c r="I27" s="86"/>
      <c r="J27" s="86"/>
      <c r="K27" s="9"/>
    </row>
    <row r="28" spans="2:11" s="11" customFormat="1">
      <c r="B28" s="78" t="s">
        <v>123</v>
      </c>
      <c r="C28" s="78">
        <v>87878</v>
      </c>
      <c r="D28" s="160" t="s">
        <v>16</v>
      </c>
      <c r="E28" s="160"/>
      <c r="F28" s="79" t="s">
        <v>5</v>
      </c>
      <c r="G28" s="125">
        <v>25.52</v>
      </c>
      <c r="H28" s="125"/>
      <c r="I28" s="85">
        <v>3.43</v>
      </c>
      <c r="J28" s="86">
        <f t="shared" ref="J28:J30" si="2">G28*I28</f>
        <v>87.533600000000007</v>
      </c>
      <c r="K28" s="9"/>
    </row>
    <row r="29" spans="2:11" s="11" customFormat="1">
      <c r="B29" s="78" t="s">
        <v>124</v>
      </c>
      <c r="C29" s="78">
        <v>73548</v>
      </c>
      <c r="D29" s="126" t="s">
        <v>17</v>
      </c>
      <c r="E29" s="160"/>
      <c r="F29" s="79" t="s">
        <v>6</v>
      </c>
      <c r="G29" s="125">
        <v>8.98</v>
      </c>
      <c r="H29" s="125"/>
      <c r="I29" s="85">
        <v>483.68</v>
      </c>
      <c r="J29" s="86">
        <f t="shared" si="2"/>
        <v>4343.4464000000007</v>
      </c>
      <c r="K29" s="9"/>
    </row>
    <row r="30" spans="2:11" s="11" customFormat="1">
      <c r="B30" s="78" t="s">
        <v>125</v>
      </c>
      <c r="C30" s="78">
        <v>87472</v>
      </c>
      <c r="D30" s="126" t="s">
        <v>8</v>
      </c>
      <c r="E30" s="126"/>
      <c r="F30" s="79"/>
      <c r="G30" s="125">
        <v>6.38</v>
      </c>
      <c r="H30" s="125"/>
      <c r="I30" s="85">
        <v>37.799999999999997</v>
      </c>
      <c r="J30" s="86">
        <f t="shared" si="2"/>
        <v>241.16399999999999</v>
      </c>
      <c r="K30" s="9"/>
    </row>
    <row r="31" spans="2:11" s="11" customFormat="1">
      <c r="B31" s="78"/>
      <c r="C31" s="78"/>
      <c r="D31" s="127"/>
      <c r="E31" s="128"/>
      <c r="F31" s="79"/>
      <c r="G31" s="117"/>
      <c r="H31" s="118"/>
      <c r="I31" s="85"/>
      <c r="J31" s="87">
        <f>SUM(J28:J30)</f>
        <v>4672.1440000000002</v>
      </c>
      <c r="K31" s="9"/>
    </row>
    <row r="32" spans="2:11">
      <c r="B32" s="77">
        <v>3</v>
      </c>
      <c r="C32" s="83"/>
      <c r="D32" s="124" t="s">
        <v>13</v>
      </c>
      <c r="E32" s="124"/>
      <c r="F32" s="78"/>
      <c r="G32" s="125"/>
      <c r="H32" s="125"/>
      <c r="I32" s="86"/>
      <c r="J32" s="86"/>
      <c r="K32" s="9">
        <v>102130.98</v>
      </c>
    </row>
    <row r="33" spans="2:11" s="11" customFormat="1">
      <c r="B33" s="78" t="s">
        <v>113</v>
      </c>
      <c r="C33" s="78">
        <v>92025</v>
      </c>
      <c r="D33" s="40" t="s">
        <v>49</v>
      </c>
      <c r="E33" s="40"/>
      <c r="F33" s="78" t="s">
        <v>9</v>
      </c>
      <c r="G33" s="117">
        <v>8</v>
      </c>
      <c r="H33" s="118"/>
      <c r="I33" s="85">
        <v>52.42</v>
      </c>
      <c r="J33" s="86">
        <f t="shared" ref="J33" si="3">G33*I33</f>
        <v>419.36</v>
      </c>
      <c r="K33" s="9"/>
    </row>
    <row r="34" spans="2:11" s="11" customFormat="1">
      <c r="B34" s="78" t="s">
        <v>114</v>
      </c>
      <c r="C34" s="78">
        <v>91993</v>
      </c>
      <c r="D34" s="119" t="s">
        <v>38</v>
      </c>
      <c r="E34" s="120"/>
      <c r="F34" s="78" t="s">
        <v>9</v>
      </c>
      <c r="G34" s="117">
        <v>7</v>
      </c>
      <c r="H34" s="118"/>
      <c r="I34" s="86">
        <v>33.85</v>
      </c>
      <c r="J34" s="86">
        <f t="shared" ref="J34:J56" si="4">G34*I34</f>
        <v>236.95000000000002</v>
      </c>
      <c r="K34" s="9"/>
    </row>
    <row r="35" spans="2:11">
      <c r="B35" s="78" t="s">
        <v>115</v>
      </c>
      <c r="C35" s="78">
        <v>92000</v>
      </c>
      <c r="D35" s="119" t="s">
        <v>97</v>
      </c>
      <c r="E35" s="120"/>
      <c r="F35" s="78" t="s">
        <v>9</v>
      </c>
      <c r="G35" s="125">
        <v>8</v>
      </c>
      <c r="H35" s="125"/>
      <c r="I35" s="85">
        <v>21.63</v>
      </c>
      <c r="J35" s="86">
        <f t="shared" si="4"/>
        <v>173.04</v>
      </c>
      <c r="K35" s="9">
        <v>102130.98</v>
      </c>
    </row>
    <row r="36" spans="2:11">
      <c r="B36" s="78" t="s">
        <v>116</v>
      </c>
      <c r="C36" s="78">
        <v>91854</v>
      </c>
      <c r="D36" s="126" t="s">
        <v>40</v>
      </c>
      <c r="E36" s="126"/>
      <c r="F36" s="78" t="s">
        <v>7</v>
      </c>
      <c r="G36" s="125">
        <v>46.8</v>
      </c>
      <c r="H36" s="125"/>
      <c r="I36" s="85">
        <v>7.09</v>
      </c>
      <c r="J36" s="86">
        <f t="shared" si="4"/>
        <v>331.81199999999995</v>
      </c>
      <c r="K36" s="9">
        <v>102130.98</v>
      </c>
    </row>
    <row r="37" spans="2:11">
      <c r="B37" s="78" t="s">
        <v>117</v>
      </c>
      <c r="C37" s="78">
        <v>91926</v>
      </c>
      <c r="D37" s="126" t="s">
        <v>14</v>
      </c>
      <c r="E37" s="126"/>
      <c r="F37" s="78" t="s">
        <v>7</v>
      </c>
      <c r="G37" s="125">
        <v>173.73</v>
      </c>
      <c r="H37" s="125"/>
      <c r="I37" s="85">
        <v>2.4</v>
      </c>
      <c r="J37" s="86">
        <f t="shared" si="4"/>
        <v>416.95199999999994</v>
      </c>
      <c r="K37" s="9">
        <v>102130.98</v>
      </c>
    </row>
    <row r="38" spans="2:11" s="11" customFormat="1">
      <c r="B38" s="78" t="s">
        <v>118</v>
      </c>
      <c r="C38" s="78">
        <v>91930</v>
      </c>
      <c r="D38" s="119" t="s">
        <v>120</v>
      </c>
      <c r="E38" s="120"/>
      <c r="F38" s="78" t="s">
        <v>7</v>
      </c>
      <c r="G38" s="117">
        <v>50</v>
      </c>
      <c r="H38" s="118"/>
      <c r="I38" s="85">
        <v>5.95</v>
      </c>
      <c r="J38" s="86">
        <f t="shared" si="4"/>
        <v>297.5</v>
      </c>
      <c r="K38" s="9"/>
    </row>
    <row r="39" spans="2:11" s="11" customFormat="1">
      <c r="B39" s="78" t="s">
        <v>119</v>
      </c>
      <c r="C39" s="78">
        <v>91940</v>
      </c>
      <c r="D39" s="119" t="s">
        <v>48</v>
      </c>
      <c r="E39" s="120"/>
      <c r="F39" s="78" t="s">
        <v>9</v>
      </c>
      <c r="G39" s="117">
        <v>19</v>
      </c>
      <c r="H39" s="118"/>
      <c r="I39" s="85">
        <v>12.3</v>
      </c>
      <c r="J39" s="86">
        <f t="shared" si="4"/>
        <v>233.70000000000002</v>
      </c>
      <c r="K39" s="9"/>
    </row>
    <row r="40" spans="2:11" s="11" customFormat="1">
      <c r="B40" s="78"/>
      <c r="C40" s="78"/>
      <c r="D40" s="127"/>
      <c r="E40" s="128"/>
      <c r="F40" s="78"/>
      <c r="G40" s="89"/>
      <c r="H40" s="90"/>
      <c r="I40" s="85"/>
      <c r="J40" s="87">
        <f>SUM(J34:J39)</f>
        <v>1689.954</v>
      </c>
      <c r="K40" s="9"/>
    </row>
    <row r="41" spans="2:11">
      <c r="B41" s="77">
        <v>5</v>
      </c>
      <c r="C41" s="80"/>
      <c r="D41" s="124" t="s">
        <v>15</v>
      </c>
      <c r="E41" s="124"/>
      <c r="F41" s="78"/>
      <c r="G41" s="125"/>
      <c r="H41" s="125"/>
      <c r="I41" s="86"/>
      <c r="J41" s="86"/>
      <c r="K41" s="9">
        <v>102130.98</v>
      </c>
    </row>
    <row r="42" spans="2:11">
      <c r="B42" s="78" t="s">
        <v>126</v>
      </c>
      <c r="C42" s="78">
        <v>87263</v>
      </c>
      <c r="D42" s="126" t="s">
        <v>41</v>
      </c>
      <c r="E42" s="126"/>
      <c r="F42" s="79" t="s">
        <v>5</v>
      </c>
      <c r="G42" s="125">
        <v>74.8</v>
      </c>
      <c r="H42" s="125"/>
      <c r="I42" s="85">
        <v>111.4</v>
      </c>
      <c r="J42" s="86">
        <f t="shared" si="4"/>
        <v>8332.7199999999993</v>
      </c>
      <c r="K42" s="9">
        <v>102130.98</v>
      </c>
    </row>
    <row r="43" spans="2:11">
      <c r="B43" s="78" t="s">
        <v>127</v>
      </c>
      <c r="C43" s="78">
        <v>87263</v>
      </c>
      <c r="D43" s="126" t="s">
        <v>29</v>
      </c>
      <c r="E43" s="126"/>
      <c r="F43" s="79" t="s">
        <v>24</v>
      </c>
      <c r="G43" s="125">
        <v>86.83</v>
      </c>
      <c r="H43" s="125"/>
      <c r="I43" s="85">
        <v>31.09</v>
      </c>
      <c r="J43" s="86">
        <f t="shared" si="4"/>
        <v>2699.5446999999999</v>
      </c>
      <c r="K43" s="9">
        <v>102130.98</v>
      </c>
    </row>
    <row r="44" spans="2:11" s="11" customFormat="1">
      <c r="B44" s="78"/>
      <c r="C44" s="78"/>
      <c r="D44" s="127"/>
      <c r="E44" s="128"/>
      <c r="F44" s="79"/>
      <c r="G44" s="117"/>
      <c r="H44" s="118"/>
      <c r="I44" s="85"/>
      <c r="J44" s="87">
        <f>SUM(J42:J43)</f>
        <v>11032.2647</v>
      </c>
      <c r="K44" s="9"/>
    </row>
    <row r="45" spans="2:11">
      <c r="B45" s="77">
        <v>6</v>
      </c>
      <c r="C45" s="77"/>
      <c r="D45" s="124" t="s">
        <v>28</v>
      </c>
      <c r="E45" s="124"/>
      <c r="F45" s="78"/>
      <c r="G45" s="125"/>
      <c r="H45" s="125"/>
      <c r="I45" s="86"/>
      <c r="J45" s="86"/>
      <c r="K45" s="9">
        <v>102130.98</v>
      </c>
    </row>
    <row r="46" spans="2:11">
      <c r="B46" s="78" t="s">
        <v>128</v>
      </c>
      <c r="C46" s="78">
        <v>96110</v>
      </c>
      <c r="D46" s="126" t="s">
        <v>42</v>
      </c>
      <c r="E46" s="160"/>
      <c r="F46" s="79" t="s">
        <v>5</v>
      </c>
      <c r="G46" s="125">
        <v>70.08</v>
      </c>
      <c r="H46" s="125"/>
      <c r="I46" s="85">
        <v>57.97</v>
      </c>
      <c r="J46" s="86">
        <f t="shared" ref="J46:J51" si="5">G46*I46</f>
        <v>4062.5375999999997</v>
      </c>
      <c r="K46" s="9">
        <v>102130.98</v>
      </c>
    </row>
    <row r="47" spans="2:11" s="11" customFormat="1">
      <c r="B47" s="78" t="s">
        <v>129</v>
      </c>
      <c r="C47" s="78">
        <v>96359</v>
      </c>
      <c r="D47" s="126" t="s">
        <v>43</v>
      </c>
      <c r="E47" s="160"/>
      <c r="F47" s="79" t="s">
        <v>5</v>
      </c>
      <c r="G47" s="117">
        <v>74.150000000000006</v>
      </c>
      <c r="H47" s="118"/>
      <c r="I47" s="85">
        <v>87.17</v>
      </c>
      <c r="J47" s="86">
        <f t="shared" si="5"/>
        <v>6463.6555000000008</v>
      </c>
      <c r="K47" s="9"/>
    </row>
    <row r="48" spans="2:11" s="11" customFormat="1">
      <c r="B48" s="78"/>
      <c r="C48" s="78"/>
      <c r="D48" s="127"/>
      <c r="E48" s="128"/>
      <c r="F48" s="79"/>
      <c r="G48" s="89"/>
      <c r="H48" s="90"/>
      <c r="I48" s="85"/>
      <c r="J48" s="87">
        <f>SUM(J46:J47)</f>
        <v>10526.1931</v>
      </c>
      <c r="K48" s="9"/>
    </row>
    <row r="49" spans="2:11" s="11" customFormat="1">
      <c r="B49" s="77">
        <v>7</v>
      </c>
      <c r="C49" s="77"/>
      <c r="D49" s="124" t="s">
        <v>65</v>
      </c>
      <c r="E49" s="124"/>
      <c r="F49" s="79"/>
      <c r="G49" s="89"/>
      <c r="H49" s="90"/>
      <c r="I49" s="85"/>
      <c r="J49" s="86"/>
      <c r="K49" s="9"/>
    </row>
    <row r="50" spans="2:11">
      <c r="B50" s="78" t="s">
        <v>130</v>
      </c>
      <c r="C50" s="78">
        <v>90844</v>
      </c>
      <c r="D50" s="119" t="s">
        <v>44</v>
      </c>
      <c r="E50" s="174"/>
      <c r="F50" s="79" t="s">
        <v>1</v>
      </c>
      <c r="G50" s="125">
        <v>7</v>
      </c>
      <c r="H50" s="125"/>
      <c r="I50" s="85">
        <v>827.76</v>
      </c>
      <c r="J50" s="86">
        <f t="shared" si="5"/>
        <v>5794.32</v>
      </c>
      <c r="K50" s="9">
        <v>102130.98</v>
      </c>
    </row>
    <row r="51" spans="2:11" s="11" customFormat="1">
      <c r="B51" s="78" t="s">
        <v>131</v>
      </c>
      <c r="C51" s="78">
        <v>94560</v>
      </c>
      <c r="D51" s="119" t="s">
        <v>45</v>
      </c>
      <c r="E51" s="120"/>
      <c r="F51" s="79" t="s">
        <v>5</v>
      </c>
      <c r="G51" s="117">
        <v>4.4000000000000004</v>
      </c>
      <c r="H51" s="118"/>
      <c r="I51" s="85">
        <v>525.16999999999996</v>
      </c>
      <c r="J51" s="86">
        <f t="shared" si="5"/>
        <v>2310.748</v>
      </c>
      <c r="K51" s="9"/>
    </row>
    <row r="52" spans="2:11" s="11" customFormat="1">
      <c r="B52" s="78"/>
      <c r="C52" s="78"/>
      <c r="D52" s="16"/>
      <c r="E52" s="17"/>
      <c r="F52" s="79"/>
      <c r="G52" s="89"/>
      <c r="H52" s="90"/>
      <c r="I52" s="85"/>
      <c r="J52" s="87">
        <f>SUM(J50:J51)</f>
        <v>8105.0679999999993</v>
      </c>
      <c r="K52" s="9"/>
    </row>
    <row r="53" spans="2:11">
      <c r="B53" s="77">
        <v>8</v>
      </c>
      <c r="C53" s="39"/>
      <c r="D53" s="124" t="s">
        <v>18</v>
      </c>
      <c r="E53" s="124"/>
      <c r="F53" s="79"/>
      <c r="G53" s="125"/>
      <c r="H53" s="125"/>
      <c r="I53" s="86"/>
      <c r="J53" s="86"/>
      <c r="K53" s="9">
        <v>102130.98</v>
      </c>
    </row>
    <row r="54" spans="2:11">
      <c r="B54" s="78" t="s">
        <v>132</v>
      </c>
      <c r="C54" s="78">
        <v>74133</v>
      </c>
      <c r="D54" s="126" t="s">
        <v>46</v>
      </c>
      <c r="E54" s="126"/>
      <c r="F54" s="79" t="s">
        <v>5</v>
      </c>
      <c r="G54" s="125">
        <v>273.35000000000002</v>
      </c>
      <c r="H54" s="125"/>
      <c r="I54" s="85">
        <v>17.16</v>
      </c>
      <c r="J54" s="86">
        <f t="shared" si="4"/>
        <v>4690.6860000000006</v>
      </c>
      <c r="K54" s="9">
        <v>102130.98</v>
      </c>
    </row>
    <row r="55" spans="2:11">
      <c r="B55" s="78" t="s">
        <v>133</v>
      </c>
      <c r="C55" s="78">
        <v>88487</v>
      </c>
      <c r="D55" s="126" t="s">
        <v>19</v>
      </c>
      <c r="E55" s="126"/>
      <c r="F55" s="79" t="s">
        <v>5</v>
      </c>
      <c r="G55" s="125">
        <v>273.35000000000002</v>
      </c>
      <c r="H55" s="125"/>
      <c r="I55" s="85">
        <v>8.94</v>
      </c>
      <c r="J55" s="86">
        <f t="shared" si="4"/>
        <v>2443.7490000000003</v>
      </c>
      <c r="K55" s="9">
        <v>102130.98</v>
      </c>
    </row>
    <row r="56" spans="2:11">
      <c r="B56" s="78" t="s">
        <v>134</v>
      </c>
      <c r="C56" s="78">
        <v>88493</v>
      </c>
      <c r="D56" s="119" t="s">
        <v>20</v>
      </c>
      <c r="E56" s="120"/>
      <c r="F56" s="79" t="s">
        <v>5</v>
      </c>
      <c r="G56" s="117">
        <v>54.88</v>
      </c>
      <c r="H56" s="118"/>
      <c r="I56" s="85">
        <v>7.94</v>
      </c>
      <c r="J56" s="86">
        <f t="shared" si="4"/>
        <v>435.74720000000002</v>
      </c>
      <c r="K56" s="9">
        <v>102130.98</v>
      </c>
    </row>
    <row r="57" spans="2:11" s="11" customFormat="1">
      <c r="B57" s="78"/>
      <c r="C57" s="78"/>
      <c r="D57" s="16"/>
      <c r="E57" s="17"/>
      <c r="F57" s="79"/>
      <c r="G57" s="89"/>
      <c r="H57" s="90"/>
      <c r="I57" s="85"/>
      <c r="J57" s="87">
        <f>SUM(J54:J56)</f>
        <v>7570.1822000000011</v>
      </c>
      <c r="K57" s="9"/>
    </row>
    <row r="58" spans="2:11">
      <c r="B58" s="78"/>
      <c r="C58" s="84"/>
      <c r="D58" s="171" t="s">
        <v>22</v>
      </c>
      <c r="E58" s="171"/>
      <c r="F58" s="77"/>
      <c r="G58" s="142"/>
      <c r="H58" s="142"/>
      <c r="I58" s="77"/>
      <c r="J58" s="87">
        <f>J20+J26+J31+J40+J44+J48+J52+J57</f>
        <v>46815.867000000006</v>
      </c>
    </row>
    <row r="59" spans="2:11">
      <c r="B59" s="78"/>
      <c r="C59" s="7"/>
      <c r="D59" s="171" t="s">
        <v>71</v>
      </c>
      <c r="E59" s="171"/>
      <c r="F59" s="91">
        <v>0.28620000000000001</v>
      </c>
      <c r="G59" s="183"/>
      <c r="H59" s="184"/>
      <c r="I59" s="78"/>
      <c r="J59" s="87">
        <f>J58*F59+J58</f>
        <v>60214.568135400012</v>
      </c>
    </row>
    <row r="60" spans="2:11">
      <c r="D60" s="155"/>
      <c r="E60" s="155"/>
    </row>
    <row r="61" spans="2:11">
      <c r="C61" s="15" t="s">
        <v>72</v>
      </c>
      <c r="D61" s="156" t="s">
        <v>73</v>
      </c>
      <c r="E61" s="157"/>
      <c r="F61" s="15" t="s">
        <v>76</v>
      </c>
      <c r="G61" s="24"/>
    </row>
    <row r="62" spans="2:11">
      <c r="C62" s="26" t="s">
        <v>74</v>
      </c>
      <c r="D62" s="158" t="s">
        <v>75</v>
      </c>
      <c r="E62" s="159"/>
      <c r="F62" s="25">
        <v>43647</v>
      </c>
      <c r="G62" s="24"/>
    </row>
    <row r="63" spans="2:11">
      <c r="D63" s="155"/>
      <c r="E63" s="155"/>
    </row>
    <row r="64" spans="2:11">
      <c r="D64" s="168" t="s">
        <v>77</v>
      </c>
      <c r="E64" s="168"/>
      <c r="F64" s="7"/>
      <c r="G64" s="143"/>
      <c r="H64" s="143"/>
      <c r="I64" s="6"/>
      <c r="J64" s="6"/>
    </row>
    <row r="65" spans="3:10" ht="15.75" customHeight="1">
      <c r="D65" s="169" t="s">
        <v>78</v>
      </c>
      <c r="E65" s="170"/>
      <c r="F65" s="29"/>
      <c r="G65" s="144"/>
      <c r="H65" s="145"/>
      <c r="I65" s="6"/>
      <c r="J65" s="31">
        <v>0.03</v>
      </c>
    </row>
    <row r="66" spans="3:10">
      <c r="D66" s="181" t="s">
        <v>79</v>
      </c>
      <c r="E66" s="182"/>
      <c r="F66" s="28"/>
      <c r="G66" s="146"/>
      <c r="H66" s="147"/>
      <c r="I66" s="6"/>
      <c r="J66" s="31">
        <v>8.0000000000000002E-3</v>
      </c>
    </row>
    <row r="67" spans="3:10">
      <c r="D67" s="181" t="s">
        <v>80</v>
      </c>
      <c r="E67" s="182"/>
      <c r="F67" s="28"/>
      <c r="G67" s="146"/>
      <c r="H67" s="147"/>
      <c r="I67" s="6"/>
      <c r="J67" s="31">
        <v>1.0999999999999999E-2</v>
      </c>
    </row>
    <row r="68" spans="3:10">
      <c r="D68" s="181" t="s">
        <v>81</v>
      </c>
      <c r="E68" s="182"/>
      <c r="F68" s="28"/>
      <c r="G68" s="146"/>
      <c r="H68" s="147"/>
      <c r="I68" s="6"/>
      <c r="J68" s="31">
        <v>9.4000000000000004E-3</v>
      </c>
    </row>
    <row r="69" spans="3:10">
      <c r="D69" s="181" t="s">
        <v>82</v>
      </c>
      <c r="E69" s="182"/>
      <c r="F69" s="28"/>
      <c r="G69" s="146"/>
      <c r="H69" s="147"/>
      <c r="I69" s="6"/>
      <c r="J69" s="31">
        <v>5.5E-2</v>
      </c>
    </row>
    <row r="70" spans="3:10">
      <c r="D70" s="181" t="s">
        <v>83</v>
      </c>
      <c r="E70" s="182"/>
      <c r="F70" s="28"/>
      <c r="G70" s="146"/>
      <c r="H70" s="147"/>
      <c r="I70" s="6"/>
      <c r="J70" s="31">
        <v>3.6499999999999998E-2</v>
      </c>
    </row>
    <row r="71" spans="3:10">
      <c r="D71" s="178" t="s">
        <v>84</v>
      </c>
      <c r="E71" s="178"/>
      <c r="F71" s="27"/>
      <c r="G71" s="148"/>
      <c r="H71" s="146"/>
      <c r="I71" s="6"/>
      <c r="J71" s="31">
        <v>0.05</v>
      </c>
    </row>
    <row r="72" spans="3:10">
      <c r="D72" s="149" t="s">
        <v>87</v>
      </c>
      <c r="E72" s="149"/>
      <c r="F72" s="30"/>
      <c r="G72" s="150"/>
      <c r="H72" s="151"/>
      <c r="I72" s="36"/>
      <c r="J72" s="37">
        <v>4.4999999999999998E-2</v>
      </c>
    </row>
    <row r="73" spans="3:10">
      <c r="D73" s="140"/>
      <c r="E73" s="141"/>
      <c r="F73" s="32"/>
      <c r="G73" s="140"/>
      <c r="H73" s="141"/>
      <c r="I73" s="6"/>
      <c r="J73" s="31"/>
    </row>
    <row r="74" spans="3:10" ht="15.75">
      <c r="D74" s="179" t="s">
        <v>85</v>
      </c>
      <c r="E74" s="179"/>
      <c r="F74" s="34"/>
      <c r="G74" s="154">
        <v>0.251</v>
      </c>
      <c r="H74" s="154"/>
      <c r="I74" s="6"/>
      <c r="J74" s="31"/>
    </row>
    <row r="75" spans="3:10" ht="15.75">
      <c r="D75" s="180" t="s">
        <v>86</v>
      </c>
      <c r="E75" s="152"/>
      <c r="F75" s="33"/>
      <c r="G75" s="152"/>
      <c r="H75" s="153"/>
      <c r="I75" s="6"/>
      <c r="J75" s="35">
        <f>((1+J65+J66+J67)*(1+J68)*(1+J69))/(1-J70-J71-J72)-1</f>
        <v>0.28623826482440995</v>
      </c>
    </row>
    <row r="76" spans="3:10">
      <c r="D76" s="155"/>
      <c r="E76" s="155"/>
    </row>
    <row r="77" spans="3:10">
      <c r="D77" s="155"/>
      <c r="E77" s="155"/>
    </row>
    <row r="78" spans="3:10">
      <c r="D78" s="155"/>
      <c r="E78" s="155"/>
    </row>
    <row r="79" spans="3:10" ht="15" customHeight="1">
      <c r="C79" s="172" t="s">
        <v>88</v>
      </c>
      <c r="D79" s="173"/>
      <c r="E79" s="173"/>
      <c r="F79" s="173"/>
    </row>
    <row r="80" spans="3:10">
      <c r="C80" s="173"/>
      <c r="D80" s="173"/>
      <c r="E80" s="173"/>
      <c r="F80" s="173"/>
    </row>
    <row r="81" spans="3:6">
      <c r="C81" s="173"/>
      <c r="D81" s="173"/>
      <c r="E81" s="173"/>
      <c r="F81" s="173"/>
    </row>
    <row r="82" spans="3:6">
      <c r="C82" s="173"/>
      <c r="D82" s="173"/>
      <c r="E82" s="173"/>
      <c r="F82" s="173"/>
    </row>
    <row r="83" spans="3:6">
      <c r="D83" s="155"/>
      <c r="E83" s="155"/>
    </row>
    <row r="84" spans="3:6">
      <c r="C84" s="134" t="s">
        <v>89</v>
      </c>
      <c r="D84" s="135"/>
      <c r="E84" s="135"/>
      <c r="F84" s="136"/>
    </row>
    <row r="85" spans="3:6">
      <c r="C85" s="131" t="s">
        <v>90</v>
      </c>
      <c r="D85" s="132"/>
      <c r="E85" s="132"/>
      <c r="F85" s="133"/>
    </row>
    <row r="86" spans="3:6">
      <c r="C86" s="137" t="s">
        <v>91</v>
      </c>
      <c r="D86" s="138"/>
      <c r="E86" s="138"/>
      <c r="F86" s="139"/>
    </row>
    <row r="87" spans="3:6">
      <c r="C87" s="38"/>
      <c r="D87" s="38"/>
      <c r="E87" s="38"/>
      <c r="F87" s="38"/>
    </row>
    <row r="88" spans="3:6">
      <c r="C88" s="11"/>
      <c r="D88" s="23"/>
      <c r="E88" s="23"/>
      <c r="F88" s="11"/>
    </row>
  </sheetData>
  <mergeCells count="137">
    <mergeCell ref="D55:E55"/>
    <mergeCell ref="D42:E42"/>
    <mergeCell ref="D76:E76"/>
    <mergeCell ref="D77:E77"/>
    <mergeCell ref="D78:E78"/>
    <mergeCell ref="D71:E71"/>
    <mergeCell ref="G47:H47"/>
    <mergeCell ref="D49:E49"/>
    <mergeCell ref="D74:E74"/>
    <mergeCell ref="D75:E75"/>
    <mergeCell ref="D66:E66"/>
    <mergeCell ref="D67:E67"/>
    <mergeCell ref="D68:E68"/>
    <mergeCell ref="D69:E69"/>
    <mergeCell ref="D70:E70"/>
    <mergeCell ref="G59:H59"/>
    <mergeCell ref="D58:E58"/>
    <mergeCell ref="G43:H43"/>
    <mergeCell ref="G45:H45"/>
    <mergeCell ref="G46:H46"/>
    <mergeCell ref="G50:H50"/>
    <mergeCell ref="D65:E65"/>
    <mergeCell ref="D20:E20"/>
    <mergeCell ref="D59:E59"/>
    <mergeCell ref="G13:H13"/>
    <mergeCell ref="D13:E13"/>
    <mergeCell ref="D14:E14"/>
    <mergeCell ref="G14:H14"/>
    <mergeCell ref="C79:F82"/>
    <mergeCell ref="D40:E40"/>
    <mergeCell ref="D56:E56"/>
    <mergeCell ref="D48:E48"/>
    <mergeCell ref="D50:E50"/>
    <mergeCell ref="G53:H53"/>
    <mergeCell ref="G54:H54"/>
    <mergeCell ref="G55:H55"/>
    <mergeCell ref="G56:H56"/>
    <mergeCell ref="D53:E53"/>
    <mergeCell ref="G23:H23"/>
    <mergeCell ref="D21:E21"/>
    <mergeCell ref="G21:H21"/>
    <mergeCell ref="D24:E24"/>
    <mergeCell ref="D51:E51"/>
    <mergeCell ref="G51:H51"/>
    <mergeCell ref="D54:E54"/>
    <mergeCell ref="G24:H24"/>
    <mergeCell ref="D22:E22"/>
    <mergeCell ref="D7:E7"/>
    <mergeCell ref="D23:E23"/>
    <mergeCell ref="G7:H7"/>
    <mergeCell ref="D18:E18"/>
    <mergeCell ref="G18:H18"/>
    <mergeCell ref="D19:E19"/>
    <mergeCell ref="G19:H19"/>
    <mergeCell ref="D11:E11"/>
    <mergeCell ref="D12:E12"/>
    <mergeCell ref="G11:H11"/>
    <mergeCell ref="G12:H12"/>
    <mergeCell ref="D8:E8"/>
    <mergeCell ref="G8:H8"/>
    <mergeCell ref="G10:H10"/>
    <mergeCell ref="G20:H20"/>
    <mergeCell ref="D9:E9"/>
    <mergeCell ref="D10:E10"/>
    <mergeCell ref="G9:H9"/>
    <mergeCell ref="D43:E43"/>
    <mergeCell ref="D45:E45"/>
    <mergeCell ref="D46:E46"/>
    <mergeCell ref="D41:E41"/>
    <mergeCell ref="D47:E47"/>
    <mergeCell ref="G41:H41"/>
    <mergeCell ref="G25:H25"/>
    <mergeCell ref="D26:E26"/>
    <mergeCell ref="G26:H26"/>
    <mergeCell ref="D44:E44"/>
    <mergeCell ref="G44:H44"/>
    <mergeCell ref="G29:H29"/>
    <mergeCell ref="G39:H39"/>
    <mergeCell ref="D32:E32"/>
    <mergeCell ref="D36:E36"/>
    <mergeCell ref="D37:E37"/>
    <mergeCell ref="D28:E28"/>
    <mergeCell ref="D29:E29"/>
    <mergeCell ref="D39:E39"/>
    <mergeCell ref="G35:H35"/>
    <mergeCell ref="G36:H36"/>
    <mergeCell ref="G37:H37"/>
    <mergeCell ref="G28:H28"/>
    <mergeCell ref="G42:H42"/>
    <mergeCell ref="C85:F85"/>
    <mergeCell ref="C84:F84"/>
    <mergeCell ref="C86:F86"/>
    <mergeCell ref="D73:E73"/>
    <mergeCell ref="G58:H58"/>
    <mergeCell ref="G64:H64"/>
    <mergeCell ref="G65:H65"/>
    <mergeCell ref="G66:H66"/>
    <mergeCell ref="G67:H67"/>
    <mergeCell ref="G68:H68"/>
    <mergeCell ref="G69:H69"/>
    <mergeCell ref="G70:H70"/>
    <mergeCell ref="G71:H71"/>
    <mergeCell ref="D72:E72"/>
    <mergeCell ref="G72:H72"/>
    <mergeCell ref="G73:H73"/>
    <mergeCell ref="G75:H75"/>
    <mergeCell ref="G74:H74"/>
    <mergeCell ref="D63:E63"/>
    <mergeCell ref="D60:E60"/>
    <mergeCell ref="D61:E61"/>
    <mergeCell ref="D62:E62"/>
    <mergeCell ref="D83:E83"/>
    <mergeCell ref="D64:E64"/>
    <mergeCell ref="G33:H33"/>
    <mergeCell ref="G34:H34"/>
    <mergeCell ref="D34:E34"/>
    <mergeCell ref="D35:E35"/>
    <mergeCell ref="D38:E38"/>
    <mergeCell ref="G38:H38"/>
    <mergeCell ref="B1:J4"/>
    <mergeCell ref="B5:J5"/>
    <mergeCell ref="B6:J6"/>
    <mergeCell ref="D15:E15"/>
    <mergeCell ref="G15:H15"/>
    <mergeCell ref="D16:E16"/>
    <mergeCell ref="G16:H16"/>
    <mergeCell ref="D27:E27"/>
    <mergeCell ref="G27:H27"/>
    <mergeCell ref="D30:E30"/>
    <mergeCell ref="G30:H30"/>
    <mergeCell ref="D31:E31"/>
    <mergeCell ref="G31:H31"/>
    <mergeCell ref="D17:E17"/>
    <mergeCell ref="G17:H17"/>
    <mergeCell ref="G32:H32"/>
    <mergeCell ref="D25:E25"/>
    <mergeCell ref="G22:H22"/>
  </mergeCells>
  <conditionalFormatting sqref="D75 F75:G75 J75">
    <cfRule type="expression" dxfId="1" priority="6" stopIfTrue="1">
      <formula>$E$22&lt;&gt;0</formula>
    </cfRule>
  </conditionalFormatting>
  <conditionalFormatting sqref="D74 F74">
    <cfRule type="expression" dxfId="0" priority="5" stopIfTrue="1">
      <formula>$E$22&lt;&gt;0</formula>
    </cfRule>
  </conditionalFormatting>
  <pageMargins left="0.23622047244094491" right="0.31496062992125984" top="0.78740157480314965" bottom="0.78740157480314965" header="0.31496062992125984" footer="0.31496062992125984"/>
  <pageSetup paperSize="9" scale="56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C15" sqref="C15:C16"/>
    </sheetView>
  </sheetViews>
  <sheetFormatPr defaultRowHeight="15"/>
  <cols>
    <col min="1" max="1" width="9.140625" style="11"/>
    <col min="2" max="2" width="5.7109375" bestFit="1" customWidth="1"/>
    <col min="3" max="3" width="39.140625" bestFit="1" customWidth="1"/>
    <col min="4" max="4" width="12" customWidth="1"/>
    <col min="5" max="5" width="12" bestFit="1" customWidth="1"/>
    <col min="6" max="6" width="14.42578125" bestFit="1" customWidth="1"/>
    <col min="7" max="7" width="15" bestFit="1" customWidth="1"/>
    <col min="8" max="9" width="9.85546875" bestFit="1" customWidth="1"/>
  </cols>
  <sheetData>
    <row r="1" spans="2:11" s="18" customFormat="1" ht="23.25">
      <c r="B1" s="195" t="s">
        <v>53</v>
      </c>
      <c r="C1" s="196"/>
      <c r="D1" s="196"/>
      <c r="E1" s="196"/>
      <c r="F1" s="196"/>
      <c r="G1" s="197"/>
      <c r="H1" s="95"/>
      <c r="I1" s="95"/>
      <c r="J1" s="94"/>
      <c r="K1" s="94"/>
    </row>
    <row r="2" spans="2:11" s="18" customFormat="1">
      <c r="B2" s="198" t="s">
        <v>67</v>
      </c>
      <c r="C2" s="199"/>
      <c r="D2" s="199"/>
      <c r="E2" s="199"/>
      <c r="F2" s="199"/>
      <c r="G2" s="200"/>
      <c r="H2" s="93"/>
      <c r="I2" s="93"/>
      <c r="J2" s="94"/>
      <c r="K2" s="94"/>
    </row>
    <row r="3" spans="2:11" s="18" customFormat="1">
      <c r="B3" s="201" t="s">
        <v>68</v>
      </c>
      <c r="C3" s="202"/>
      <c r="D3" s="202"/>
      <c r="E3" s="202"/>
      <c r="F3" s="202"/>
      <c r="G3" s="203"/>
      <c r="H3" s="93"/>
      <c r="I3" s="93"/>
      <c r="J3" s="94"/>
      <c r="K3" s="94"/>
    </row>
    <row r="4" spans="2:11" s="18" customFormat="1" ht="30">
      <c r="B4" s="72" t="s">
        <v>54</v>
      </c>
      <c r="C4" s="69" t="s">
        <v>55</v>
      </c>
      <c r="D4" s="70" t="s">
        <v>56</v>
      </c>
      <c r="E4" s="71" t="s">
        <v>57</v>
      </c>
      <c r="F4" s="72" t="s">
        <v>58</v>
      </c>
      <c r="G4" s="72" t="s">
        <v>59</v>
      </c>
      <c r="H4" s="96"/>
      <c r="I4" s="97"/>
      <c r="J4" s="94"/>
      <c r="K4" s="94"/>
    </row>
    <row r="5" spans="2:11" s="18" customFormat="1" ht="12.75">
      <c r="B5" s="189">
        <v>1</v>
      </c>
      <c r="C5" s="193" t="s">
        <v>66</v>
      </c>
      <c r="D5" s="41">
        <v>0.06</v>
      </c>
      <c r="E5" s="42">
        <v>1</v>
      </c>
      <c r="F5" s="43">
        <v>1</v>
      </c>
      <c r="G5" s="44"/>
      <c r="H5" s="98"/>
      <c r="I5" s="98"/>
      <c r="J5" s="94"/>
      <c r="K5" s="94"/>
    </row>
    <row r="6" spans="2:11" s="18" customFormat="1" ht="12.75">
      <c r="B6" s="190"/>
      <c r="C6" s="194"/>
      <c r="D6" s="46">
        <f>Planilha!J20+Planilha!J20*Planilha!F59</f>
        <v>1206.9210757799999</v>
      </c>
      <c r="E6" s="47">
        <f>D6</f>
        <v>1206.9210757799999</v>
      </c>
      <c r="F6" s="48">
        <f>E6</f>
        <v>1206.9210757799999</v>
      </c>
      <c r="G6" s="48"/>
      <c r="H6" s="99"/>
      <c r="I6" s="99"/>
      <c r="J6" s="94"/>
      <c r="K6" s="94"/>
    </row>
    <row r="7" spans="2:11" s="18" customFormat="1" ht="12.75">
      <c r="B7" s="189">
        <v>2</v>
      </c>
      <c r="C7" s="193" t="s">
        <v>61</v>
      </c>
      <c r="D7" s="41">
        <v>0.08</v>
      </c>
      <c r="E7" s="42">
        <v>1</v>
      </c>
      <c r="F7" s="43">
        <v>1</v>
      </c>
      <c r="G7" s="45"/>
      <c r="H7" s="98"/>
      <c r="I7" s="98"/>
      <c r="J7" s="94"/>
      <c r="K7" s="94"/>
    </row>
    <row r="8" spans="2:11" s="18" customFormat="1" ht="12.75">
      <c r="B8" s="190"/>
      <c r="C8" s="194"/>
      <c r="D8" s="46">
        <f>Planilha!J26*Planilha!F59+Planilha!J26</f>
        <v>2934.7213824199998</v>
      </c>
      <c r="E8" s="47">
        <f>D8</f>
        <v>2934.7213824199998</v>
      </c>
      <c r="F8" s="48">
        <f>E8</f>
        <v>2934.7213824199998</v>
      </c>
      <c r="G8" s="48"/>
      <c r="H8" s="99"/>
      <c r="I8" s="99"/>
      <c r="J8" s="94"/>
      <c r="K8" s="94"/>
    </row>
    <row r="9" spans="2:11" s="18" customFormat="1" ht="12.75" customHeight="1">
      <c r="B9" s="189">
        <v>3</v>
      </c>
      <c r="C9" s="191" t="s">
        <v>62</v>
      </c>
      <c r="D9" s="41">
        <v>0.08</v>
      </c>
      <c r="E9" s="42">
        <v>1</v>
      </c>
      <c r="F9" s="43">
        <v>1</v>
      </c>
      <c r="G9" s="48"/>
      <c r="H9" s="99"/>
      <c r="I9" s="99"/>
      <c r="J9" s="94"/>
      <c r="K9" s="94"/>
    </row>
    <row r="10" spans="2:11" s="18" customFormat="1" ht="12.75">
      <c r="B10" s="190"/>
      <c r="C10" s="192"/>
      <c r="D10" s="46">
        <f>Planilha!J31*Planilha!F59+Planilha!J31</f>
        <v>6009.3116128000001</v>
      </c>
      <c r="E10" s="47">
        <f>D10</f>
        <v>6009.3116128000001</v>
      </c>
      <c r="F10" s="48">
        <f>E10</f>
        <v>6009.3116128000001</v>
      </c>
      <c r="G10" s="48"/>
      <c r="H10" s="99"/>
      <c r="I10" s="99"/>
      <c r="J10" s="94"/>
      <c r="K10" s="94"/>
    </row>
    <row r="11" spans="2:11" s="18" customFormat="1" ht="12.75">
      <c r="B11" s="189">
        <v>4</v>
      </c>
      <c r="C11" s="191" t="s">
        <v>13</v>
      </c>
      <c r="D11" s="41">
        <v>0.25</v>
      </c>
      <c r="E11" s="42">
        <v>1</v>
      </c>
      <c r="F11" s="43">
        <v>0.5</v>
      </c>
      <c r="G11" s="43">
        <v>0.5</v>
      </c>
      <c r="H11" s="99"/>
      <c r="I11" s="99"/>
      <c r="J11" s="94"/>
      <c r="K11" s="94"/>
    </row>
    <row r="12" spans="2:11" s="18" customFormat="1" ht="12.75">
      <c r="B12" s="190"/>
      <c r="C12" s="192"/>
      <c r="D12" s="46">
        <f>Planilha!J40*Planilha!F59+Planilha!J40</f>
        <v>2173.6188348000001</v>
      </c>
      <c r="E12" s="47">
        <f>D12</f>
        <v>2173.6188348000001</v>
      </c>
      <c r="F12" s="48">
        <f>E12/2</f>
        <v>1086.8094174</v>
      </c>
      <c r="G12" s="48">
        <f>E12/2</f>
        <v>1086.8094174</v>
      </c>
      <c r="H12" s="99"/>
      <c r="I12" s="99"/>
      <c r="J12" s="94"/>
      <c r="K12" s="94"/>
    </row>
    <row r="13" spans="2:11" s="18" customFormat="1" ht="12.75">
      <c r="B13" s="189">
        <v>5</v>
      </c>
      <c r="C13" s="191" t="s">
        <v>63</v>
      </c>
      <c r="D13" s="41">
        <v>0.08</v>
      </c>
      <c r="E13" s="42">
        <v>1</v>
      </c>
      <c r="F13" s="49">
        <v>0.5</v>
      </c>
      <c r="G13" s="49">
        <v>0.5</v>
      </c>
      <c r="H13" s="98"/>
      <c r="I13" s="98"/>
      <c r="J13" s="94"/>
      <c r="K13" s="94"/>
    </row>
    <row r="14" spans="2:11" s="18" customFormat="1" ht="12.75">
      <c r="B14" s="190"/>
      <c r="C14" s="192"/>
      <c r="D14" s="46">
        <f>Planilha!J44*Planilha!F59+Planilha!J44</f>
        <v>14189.69885714</v>
      </c>
      <c r="E14" s="47">
        <f>D14</f>
        <v>14189.69885714</v>
      </c>
      <c r="F14" s="48">
        <f>E14/2</f>
        <v>7094.8494285699999</v>
      </c>
      <c r="G14" s="48">
        <f>E14/2</f>
        <v>7094.8494285699999</v>
      </c>
      <c r="H14" s="99"/>
      <c r="I14" s="99"/>
      <c r="J14" s="94"/>
      <c r="K14" s="94"/>
    </row>
    <row r="15" spans="2:11" s="18" customFormat="1" ht="12.75">
      <c r="B15" s="189">
        <v>6</v>
      </c>
      <c r="C15" s="191" t="s">
        <v>64</v>
      </c>
      <c r="D15" s="41">
        <v>0.2</v>
      </c>
      <c r="E15" s="42">
        <v>1</v>
      </c>
      <c r="F15" s="50"/>
      <c r="G15" s="49">
        <v>1</v>
      </c>
      <c r="H15" s="98"/>
      <c r="I15" s="98"/>
      <c r="J15" s="94"/>
      <c r="K15" s="94"/>
    </row>
    <row r="16" spans="2:11" s="18" customFormat="1" ht="12.75">
      <c r="B16" s="190"/>
      <c r="C16" s="192"/>
      <c r="D16" s="46">
        <f>Planilha!J48*Planilha!F59+Planilha!J48</f>
        <v>13538.78956522</v>
      </c>
      <c r="E16" s="47">
        <f>D16</f>
        <v>13538.78956522</v>
      </c>
      <c r="F16" s="48"/>
      <c r="G16" s="48">
        <f>E16</f>
        <v>13538.78956522</v>
      </c>
      <c r="H16" s="99"/>
      <c r="I16" s="99"/>
      <c r="J16" s="94"/>
      <c r="K16" s="94"/>
    </row>
    <row r="17" spans="1:11" s="18" customFormat="1" ht="12.75">
      <c r="B17" s="189">
        <v>7</v>
      </c>
      <c r="C17" s="191" t="s">
        <v>65</v>
      </c>
      <c r="D17" s="41">
        <v>0.05</v>
      </c>
      <c r="E17" s="42">
        <v>1</v>
      </c>
      <c r="F17" s="48"/>
      <c r="G17" s="51">
        <v>100</v>
      </c>
      <c r="H17" s="98"/>
      <c r="I17" s="98"/>
      <c r="J17" s="94"/>
      <c r="K17" s="94"/>
    </row>
    <row r="18" spans="1:11" s="18" customFormat="1" ht="12.75">
      <c r="B18" s="190"/>
      <c r="C18" s="192"/>
      <c r="D18" s="46">
        <f>Planilha!J52*Planilha!F59+Planilha!J52</f>
        <v>10424.738461599998</v>
      </c>
      <c r="E18" s="47">
        <f>D18</f>
        <v>10424.738461599998</v>
      </c>
      <c r="F18" s="48"/>
      <c r="G18" s="48">
        <f>E18</f>
        <v>10424.738461599998</v>
      </c>
      <c r="H18" s="99"/>
      <c r="I18" s="99"/>
      <c r="J18" s="94"/>
      <c r="K18" s="94"/>
    </row>
    <row r="19" spans="1:11" s="18" customFormat="1" ht="12.75">
      <c r="B19" s="189">
        <v>8</v>
      </c>
      <c r="C19" s="193" t="s">
        <v>18</v>
      </c>
      <c r="D19" s="41">
        <v>0.2</v>
      </c>
      <c r="E19" s="42">
        <v>1</v>
      </c>
      <c r="F19" s="48"/>
      <c r="G19" s="49">
        <v>1</v>
      </c>
      <c r="H19" s="98"/>
      <c r="I19" s="98"/>
      <c r="J19" s="94"/>
      <c r="K19" s="94"/>
    </row>
    <row r="20" spans="1:11" s="18" customFormat="1" ht="12.75">
      <c r="B20" s="190"/>
      <c r="C20" s="194"/>
      <c r="D20" s="46">
        <f>Planilha!J57*Planilha!F59+Planilha!J57</f>
        <v>9736.7683456400009</v>
      </c>
      <c r="E20" s="47">
        <f>D20</f>
        <v>9736.7683456400009</v>
      </c>
      <c r="F20" s="48"/>
      <c r="G20" s="48">
        <f>E20</f>
        <v>9736.7683456400009</v>
      </c>
      <c r="H20" s="99"/>
      <c r="I20" s="99"/>
      <c r="J20" s="94"/>
      <c r="K20" s="94"/>
    </row>
    <row r="21" spans="1:11" s="18" customFormat="1" ht="12.75">
      <c r="B21" s="185" t="s">
        <v>60</v>
      </c>
      <c r="C21" s="186"/>
      <c r="D21" s="52">
        <f>D19+D17+D15+D13+D11+D9+D7+D5</f>
        <v>1</v>
      </c>
      <c r="E21" s="53">
        <v>1</v>
      </c>
      <c r="F21" s="54">
        <f>F6+F8+F10+F12/D22</f>
        <v>10150.972119944816</v>
      </c>
      <c r="G21" s="54">
        <f>G12+G14+G16+G18+G20/D22</f>
        <v>32145.348573996987</v>
      </c>
      <c r="H21" s="100"/>
      <c r="I21" s="100"/>
      <c r="J21" s="94"/>
      <c r="K21" s="94"/>
    </row>
    <row r="22" spans="1:11" s="18" customFormat="1" ht="12.75">
      <c r="B22" s="187"/>
      <c r="C22" s="188"/>
      <c r="D22" s="55">
        <f>D20+D18+D16+D14+D12+D10+D8+D6</f>
        <v>60214.568135399997</v>
      </c>
      <c r="E22" s="56">
        <f>E20+E18+E16+E14+E12+E10+E8+E6</f>
        <v>60214.568135399997</v>
      </c>
      <c r="F22" s="57">
        <f>F6+F8+F10+F12+F14</f>
        <v>18332.61291697</v>
      </c>
      <c r="G22" s="57">
        <f>G12+G14+G16+G18+G20</f>
        <v>41881.955218429997</v>
      </c>
      <c r="H22" s="101"/>
      <c r="I22" s="101"/>
      <c r="J22" s="94"/>
      <c r="K22" s="94"/>
    </row>
    <row r="23" spans="1:11" s="18" customFormat="1" ht="12.75">
      <c r="A23" s="94"/>
      <c r="B23" s="19"/>
      <c r="C23" s="19"/>
      <c r="D23" s="20"/>
      <c r="E23" s="21"/>
      <c r="F23" s="19"/>
      <c r="G23" s="19"/>
      <c r="H23" s="19"/>
      <c r="I23" s="19"/>
      <c r="J23" s="94"/>
      <c r="K23" s="94"/>
    </row>
    <row r="24" spans="1:11">
      <c r="G24" s="22"/>
      <c r="H24" s="102"/>
      <c r="I24" s="102"/>
      <c r="J24" s="102"/>
      <c r="K24" s="102"/>
    </row>
    <row r="25" spans="1:11">
      <c r="H25" s="102"/>
      <c r="I25" s="102"/>
      <c r="J25" s="102"/>
      <c r="K25" s="102"/>
    </row>
  </sheetData>
  <mergeCells count="20">
    <mergeCell ref="B7:B8"/>
    <mergeCell ref="C7:C8"/>
    <mergeCell ref="B5:B6"/>
    <mergeCell ref="C5:C6"/>
    <mergeCell ref="B1:G1"/>
    <mergeCell ref="B2:G2"/>
    <mergeCell ref="B3:G3"/>
    <mergeCell ref="B9:B10"/>
    <mergeCell ref="C9:C10"/>
    <mergeCell ref="B11:B12"/>
    <mergeCell ref="C11:C12"/>
    <mergeCell ref="B13:B14"/>
    <mergeCell ref="C13:C14"/>
    <mergeCell ref="B21:C22"/>
    <mergeCell ref="B15:B16"/>
    <mergeCell ref="C15:C16"/>
    <mergeCell ref="B17:B18"/>
    <mergeCell ref="C17:C18"/>
    <mergeCell ref="B19:B20"/>
    <mergeCell ref="C19:C20"/>
  </mergeCells>
  <pageMargins left="0.511811024" right="0.511811024" top="0.78740157499999996" bottom="0.78740157499999996" header="0.31496062000000002" footer="0.31496062000000002"/>
  <pageSetup paperSize="9" scale="87"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B10" sqref="B10"/>
    </sheetView>
  </sheetViews>
  <sheetFormatPr defaultRowHeight="15"/>
  <cols>
    <col min="1" max="1" width="6.140625" customWidth="1"/>
    <col min="2" max="2" width="91.85546875" customWidth="1"/>
    <col min="3" max="3" width="9.140625" customWidth="1"/>
    <col min="5" max="5" width="15.85546875" customWidth="1"/>
  </cols>
  <sheetData>
    <row r="1" spans="1:6" s="18" customFormat="1" ht="23.25">
      <c r="A1" s="195" t="s">
        <v>92</v>
      </c>
      <c r="B1" s="196"/>
      <c r="C1" s="196"/>
      <c r="D1" s="196"/>
      <c r="E1" s="197"/>
      <c r="F1" s="114"/>
    </row>
    <row r="2" spans="1:6" s="18" customFormat="1" ht="27.75" customHeight="1">
      <c r="A2" s="206" t="s">
        <v>67</v>
      </c>
      <c r="B2" s="207"/>
      <c r="C2" s="207"/>
      <c r="D2" s="207"/>
      <c r="E2" s="208"/>
      <c r="F2" s="114"/>
    </row>
    <row r="3" spans="1:6">
      <c r="A3" s="68"/>
      <c r="B3" s="103"/>
      <c r="C3" s="68"/>
      <c r="D3" s="68"/>
      <c r="E3" s="204" t="s">
        <v>95</v>
      </c>
    </row>
    <row r="4" spans="1:6" ht="15.75">
      <c r="A4" s="116" t="s">
        <v>100</v>
      </c>
      <c r="B4" s="113" t="s">
        <v>96</v>
      </c>
      <c r="C4" s="115" t="s">
        <v>93</v>
      </c>
      <c r="D4" s="115" t="s">
        <v>94</v>
      </c>
      <c r="E4" s="205"/>
    </row>
    <row r="5" spans="1:6">
      <c r="A5" s="104" t="s">
        <v>142</v>
      </c>
      <c r="B5" s="105" t="s">
        <v>42</v>
      </c>
      <c r="C5" s="106" t="s">
        <v>5</v>
      </c>
      <c r="D5" s="107">
        <v>70.08</v>
      </c>
      <c r="E5" s="108">
        <f t="shared" ref="E5" si="0">D5*0.5</f>
        <v>35.04</v>
      </c>
    </row>
    <row r="6" spans="1:6">
      <c r="A6" s="104" t="s">
        <v>143</v>
      </c>
      <c r="B6" s="105" t="s">
        <v>43</v>
      </c>
      <c r="C6" s="106" t="s">
        <v>5</v>
      </c>
      <c r="D6" s="107">
        <v>74.150000000000006</v>
      </c>
      <c r="E6" s="108">
        <f>D6*0.5</f>
        <v>37.075000000000003</v>
      </c>
    </row>
    <row r="7" spans="1:6">
      <c r="A7" s="109"/>
      <c r="B7" s="65"/>
      <c r="C7" s="110"/>
      <c r="D7" s="111"/>
      <c r="E7" s="112"/>
    </row>
    <row r="8" spans="1:6">
      <c r="A8" s="64"/>
      <c r="B8" s="65"/>
      <c r="C8" s="67"/>
      <c r="D8" s="62"/>
      <c r="E8" s="63"/>
    </row>
    <row r="9" spans="1:6">
      <c r="A9" s="64"/>
      <c r="B9" s="65"/>
      <c r="C9" s="62"/>
      <c r="D9" s="62"/>
      <c r="E9" s="63"/>
    </row>
    <row r="10" spans="1:6">
      <c r="A10" s="61"/>
      <c r="B10" s="65"/>
      <c r="C10" s="62"/>
      <c r="D10" s="62"/>
      <c r="E10" s="63"/>
    </row>
    <row r="11" spans="1:6">
      <c r="A11" s="58"/>
      <c r="B11" s="66"/>
      <c r="C11" s="58"/>
      <c r="D11" s="58"/>
      <c r="E11" s="60"/>
    </row>
    <row r="12" spans="1:6">
      <c r="A12" s="58"/>
      <c r="B12" s="66"/>
      <c r="C12" s="58"/>
      <c r="D12" s="58"/>
      <c r="E12" s="60"/>
    </row>
    <row r="13" spans="1:6">
      <c r="A13" s="58"/>
      <c r="B13" s="59"/>
      <c r="C13" s="58"/>
      <c r="D13" s="58"/>
      <c r="E13" s="60"/>
    </row>
  </sheetData>
  <mergeCells count="3">
    <mergeCell ref="E3:E4"/>
    <mergeCell ref="A1:E1"/>
    <mergeCell ref="A2:E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C12" sqref="C12"/>
    </sheetView>
  </sheetViews>
  <sheetFormatPr defaultRowHeight="15"/>
  <cols>
    <col min="1" max="1" width="15.28515625" bestFit="1" customWidth="1"/>
  </cols>
  <sheetData>
    <row r="1" spans="1:6">
      <c r="A1" s="209" t="s">
        <v>25</v>
      </c>
      <c r="B1" s="209"/>
      <c r="C1" s="209"/>
    </row>
    <row r="2" spans="1:6" s="11" customFormat="1">
      <c r="A2" s="12"/>
      <c r="B2" s="12"/>
      <c r="C2" s="12"/>
    </row>
    <row r="3" spans="1:6">
      <c r="A3" s="13" t="s">
        <v>26</v>
      </c>
      <c r="B3" s="13" t="s">
        <v>5</v>
      </c>
      <c r="C3" s="13">
        <v>77.86</v>
      </c>
      <c r="D3" s="14">
        <f>C3*30%</f>
        <v>23.358000000000001</v>
      </c>
      <c r="E3" s="13"/>
      <c r="F3" s="13"/>
    </row>
    <row r="4" spans="1:6">
      <c r="A4" s="13" t="s">
        <v>23</v>
      </c>
      <c r="B4" s="13" t="s">
        <v>24</v>
      </c>
      <c r="C4" s="13">
        <v>19.41</v>
      </c>
      <c r="D4" s="13">
        <f>C4*50%</f>
        <v>9.7050000000000001</v>
      </c>
      <c r="E4" s="13"/>
      <c r="F4" s="13"/>
    </row>
    <row r="5" spans="1:6">
      <c r="A5" s="13" t="s">
        <v>30</v>
      </c>
      <c r="B5" s="13" t="s">
        <v>5</v>
      </c>
      <c r="C5" s="13">
        <v>70.08</v>
      </c>
      <c r="D5" s="13"/>
      <c r="E5" s="13"/>
      <c r="F5" s="13"/>
    </row>
    <row r="6" spans="1:6">
      <c r="A6" s="13" t="s">
        <v>33</v>
      </c>
      <c r="B6" s="13" t="s">
        <v>5</v>
      </c>
      <c r="C6" s="13">
        <v>71.239999999999995</v>
      </c>
      <c r="D6" s="13">
        <f>C6*5%</f>
        <v>3.5619999999999998</v>
      </c>
      <c r="E6" s="13">
        <f>C6+D6</f>
        <v>74.801999999999992</v>
      </c>
      <c r="F6" s="13"/>
    </row>
    <row r="7" spans="1:6">
      <c r="A7" s="13" t="s">
        <v>34</v>
      </c>
      <c r="B7" s="13" t="s">
        <v>24</v>
      </c>
      <c r="C7" s="13">
        <v>41.12</v>
      </c>
      <c r="D7" s="13">
        <f>C7*5%</f>
        <v>2.056</v>
      </c>
      <c r="E7" s="13">
        <f>C7+D7</f>
        <v>43.175999999999995</v>
      </c>
      <c r="F7" s="13"/>
    </row>
    <row r="8" spans="1:6">
      <c r="A8" s="13" t="s">
        <v>35</v>
      </c>
      <c r="B8" s="13" t="s">
        <v>5</v>
      </c>
      <c r="C8" s="13">
        <v>80.430000000000007</v>
      </c>
      <c r="D8" s="13"/>
      <c r="E8" s="13"/>
      <c r="F8" s="13"/>
    </row>
    <row r="9" spans="1:6">
      <c r="A9" s="13" t="s">
        <v>36</v>
      </c>
      <c r="B9" s="13" t="s">
        <v>5</v>
      </c>
      <c r="C9" s="13">
        <v>204.99</v>
      </c>
      <c r="D9" s="13"/>
      <c r="E9" s="13"/>
      <c r="F9" s="13"/>
    </row>
    <row r="10" spans="1:6">
      <c r="A10" s="13" t="s">
        <v>37</v>
      </c>
      <c r="B10" s="13" t="s">
        <v>5</v>
      </c>
      <c r="C10" s="13">
        <v>68.36</v>
      </c>
      <c r="D10" s="13"/>
      <c r="E10" s="13"/>
      <c r="F10" s="13"/>
    </row>
    <row r="11" spans="1:6">
      <c r="A11" s="13" t="s">
        <v>39</v>
      </c>
      <c r="B11" s="13" t="s">
        <v>7</v>
      </c>
      <c r="C11" s="13">
        <v>57.91</v>
      </c>
      <c r="D11" s="13">
        <f>C11*3</f>
        <v>173.73</v>
      </c>
      <c r="E11" s="13"/>
      <c r="F11" s="13"/>
    </row>
    <row r="12" spans="1:6">
      <c r="A12" s="13"/>
      <c r="B12" s="13"/>
      <c r="C12" s="13"/>
      <c r="D12" s="13"/>
      <c r="E12" s="13"/>
      <c r="F12" s="13"/>
    </row>
    <row r="13" spans="1:6">
      <c r="A13" s="13"/>
      <c r="B13" s="13"/>
      <c r="C13" s="13"/>
      <c r="D13" s="13"/>
      <c r="E13" s="13"/>
      <c r="F13" s="13"/>
    </row>
    <row r="14" spans="1:6">
      <c r="A14" s="13"/>
      <c r="B14" s="13"/>
      <c r="C14" s="13"/>
      <c r="D14" s="13"/>
      <c r="E14" s="13"/>
      <c r="F14" s="13"/>
    </row>
    <row r="15" spans="1:6">
      <c r="A15" s="13"/>
      <c r="B15" s="13"/>
      <c r="C15" s="13"/>
      <c r="D15" s="13"/>
      <c r="E15" s="13"/>
      <c r="F15" s="13"/>
    </row>
    <row r="16" spans="1:6">
      <c r="A16" s="13"/>
      <c r="B16" s="13"/>
      <c r="C16" s="13"/>
      <c r="D16" s="13"/>
      <c r="E16" s="13"/>
      <c r="F16" s="13"/>
    </row>
    <row r="17" spans="1:6">
      <c r="A17" s="13"/>
      <c r="B17" s="13"/>
      <c r="C17" s="13"/>
      <c r="D17" s="13"/>
      <c r="E17" s="13"/>
      <c r="F17" s="13"/>
    </row>
    <row r="18" spans="1:6">
      <c r="A18" s="13"/>
      <c r="B18" s="13"/>
      <c r="C18" s="13"/>
      <c r="D18" s="13"/>
      <c r="E18" s="13"/>
      <c r="F18" s="13"/>
    </row>
    <row r="19" spans="1:6">
      <c r="A19" s="13"/>
      <c r="B19" s="13"/>
      <c r="C19" s="13"/>
      <c r="D19" s="13"/>
      <c r="E19" s="13"/>
      <c r="F19" s="13"/>
    </row>
    <row r="20" spans="1:6">
      <c r="A20" s="13"/>
      <c r="B20" s="13"/>
      <c r="C20" s="13"/>
      <c r="D20" s="13"/>
      <c r="E20" s="13"/>
      <c r="F20" s="13"/>
    </row>
    <row r="21" spans="1:6">
      <c r="B21" s="13"/>
      <c r="C21" s="13"/>
      <c r="D21" s="13"/>
      <c r="E21" s="13"/>
      <c r="F21" s="13"/>
    </row>
    <row r="22" spans="1:6">
      <c r="B22" s="13"/>
      <c r="C22" s="13"/>
      <c r="D22" s="13"/>
      <c r="E22" s="13"/>
      <c r="F22" s="13"/>
    </row>
    <row r="23" spans="1:6">
      <c r="B23" s="13"/>
      <c r="C23" s="13"/>
    </row>
  </sheetData>
  <mergeCells count="1">
    <mergeCell ref="A1:C1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Planilha</vt:lpstr>
      <vt:lpstr>Cronograma</vt:lpstr>
      <vt:lpstr>Itens de Relevância</vt:lpstr>
      <vt:lpstr>Plan1</vt:lpstr>
      <vt:lpstr>Cronograma!Area_de_impressao</vt:lpstr>
      <vt:lpstr>'Itens de Relevância'!Area_de_impressao</vt:lpstr>
      <vt:lpstr>Planilha!Area_de_impressao</vt:lpstr>
      <vt:lpstr>Planilha!Titulos_de_impressao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Usuário do Windows</cp:lastModifiedBy>
  <cp:lastPrinted>2020-02-26T15:15:59Z</cp:lastPrinted>
  <dcterms:created xsi:type="dcterms:W3CDTF">2014-10-13T17:21:51Z</dcterms:created>
  <dcterms:modified xsi:type="dcterms:W3CDTF">2020-02-26T15:16:07Z</dcterms:modified>
</cp:coreProperties>
</file>