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RÇAMENTOS\PREFEITURA CORDEIRÓPOLIS\POSTO DE SAÚDE TOLEDO BARROS\REFORMA - ALTERAÇÕES 2015\PMC\"/>
    </mc:Choice>
  </mc:AlternateContent>
  <bookViews>
    <workbookView xWindow="0" yWindow="0" windowWidth="12795" windowHeight="9570"/>
  </bookViews>
  <sheets>
    <sheet name="Planilha orçamentária" sheetId="1" r:id="rId1"/>
    <sheet name="Cronograma" sheetId="16" r:id="rId2"/>
    <sheet name="Composições" sheetId="19" r:id="rId3"/>
  </sheets>
  <externalReferences>
    <externalReference r:id="rId4"/>
  </externalReferences>
  <definedNames>
    <definedName name="_xlnm.Print_Area" localSheetId="1">Cronograma!$A$1:$L$29</definedName>
    <definedName name="_xlnm.Print_Area" localSheetId="0">'Planilha orçamentária'!$A$1:$H$193</definedName>
    <definedName name="Cronograma1">#REF!</definedName>
    <definedName name="Fl_01" localSheetId="1">#REF!</definedName>
    <definedName name="Fl_01">#REF!</definedName>
    <definedName name="pla">#REF!</definedName>
    <definedName name="planilha">#REF!</definedName>
    <definedName name="_xlnm.Print_Titles" localSheetId="1">Cronograma!$1:$6</definedName>
    <definedName name="_xlnm.Print_Titles" localSheetId="0">'Planilha orçamentária'!$1:$11</definedName>
  </definedNames>
  <calcPr calcId="152511" iterateDelta="1E-4"/>
</workbook>
</file>

<file path=xl/calcChain.xml><?xml version="1.0" encoding="utf-8"?>
<calcChain xmlns="http://schemas.openxmlformats.org/spreadsheetml/2006/main">
  <c r="F98" i="1" l="1"/>
  <c r="F97" i="1"/>
  <c r="N19" i="16"/>
  <c r="D141" i="1" l="1"/>
  <c r="H23" i="16"/>
  <c r="J23" i="16" s="1"/>
  <c r="L23" i="16" s="1"/>
  <c r="N23" i="16" s="1"/>
  <c r="F23" i="16"/>
  <c r="F142" i="1"/>
  <c r="F143" i="1" s="1"/>
  <c r="F141" i="1"/>
  <c r="A142" i="1"/>
  <c r="B142" i="1"/>
  <c r="C142" i="1"/>
  <c r="D142" i="1"/>
  <c r="E142" i="1"/>
  <c r="G142" i="1"/>
  <c r="A143" i="1"/>
  <c r="B143" i="1"/>
  <c r="C143" i="1"/>
  <c r="D143" i="1"/>
  <c r="E143" i="1"/>
  <c r="G143" i="1"/>
  <c r="A140" i="1"/>
  <c r="E144" i="1" s="1"/>
  <c r="D140" i="1"/>
  <c r="B23" i="16" s="1"/>
  <c r="E141" i="1"/>
  <c r="C141" i="1"/>
  <c r="B141" i="1"/>
  <c r="A141" i="1"/>
  <c r="F150" i="1"/>
  <c r="F151" i="1"/>
  <c r="B150" i="1"/>
  <c r="B151" i="1"/>
  <c r="A150" i="1"/>
  <c r="C150" i="1"/>
  <c r="D150" i="1"/>
  <c r="E150" i="1"/>
  <c r="A151" i="1"/>
  <c r="C151" i="1"/>
  <c r="D151" i="1"/>
  <c r="E151" i="1"/>
  <c r="A23" i="16" l="1"/>
  <c r="G141" i="1" l="1"/>
  <c r="G150" i="1" l="1"/>
  <c r="H150" i="1" s="1"/>
  <c r="G151" i="1"/>
  <c r="H151" i="1" s="1"/>
  <c r="D154" i="1" l="1"/>
  <c r="D155" i="1"/>
  <c r="D153" i="1"/>
  <c r="D149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73" i="1"/>
  <c r="D74" i="1"/>
  <c r="D75" i="1"/>
  <c r="D76" i="1"/>
  <c r="D71" i="1"/>
  <c r="D72" i="1"/>
  <c r="D58" i="1"/>
  <c r="D59" i="1"/>
  <c r="D60" i="1"/>
  <c r="D61" i="1"/>
  <c r="D62" i="1"/>
  <c r="D63" i="1"/>
  <c r="D64" i="1"/>
  <c r="D65" i="1"/>
  <c r="D66" i="1"/>
  <c r="D67" i="1"/>
  <c r="D68" i="1"/>
  <c r="D69" i="1"/>
  <c r="D57" i="1"/>
  <c r="D49" i="1"/>
  <c r="F154" i="1"/>
  <c r="F156" i="1"/>
  <c r="H142" i="1"/>
  <c r="H143" i="1"/>
  <c r="A148" i="1"/>
  <c r="B148" i="1"/>
  <c r="C148" i="1"/>
  <c r="D148" i="1"/>
  <c r="E148" i="1"/>
  <c r="A149" i="1"/>
  <c r="B149" i="1"/>
  <c r="C149" i="1"/>
  <c r="E149" i="1"/>
  <c r="A152" i="1"/>
  <c r="D152" i="1"/>
  <c r="A153" i="1"/>
  <c r="B153" i="1"/>
  <c r="C153" i="1"/>
  <c r="E153" i="1"/>
  <c r="A154" i="1"/>
  <c r="B154" i="1"/>
  <c r="C154" i="1"/>
  <c r="E154" i="1"/>
  <c r="A155" i="1"/>
  <c r="B155" i="1"/>
  <c r="C155" i="1"/>
  <c r="E155" i="1"/>
  <c r="A156" i="1"/>
  <c r="B156" i="1"/>
  <c r="C156" i="1"/>
  <c r="D156" i="1"/>
  <c r="E156" i="1"/>
  <c r="F149" i="1" l="1"/>
  <c r="F148" i="1"/>
  <c r="F25" i="16"/>
  <c r="F21" i="16"/>
  <c r="F19" i="16"/>
  <c r="F17" i="16"/>
  <c r="F15" i="16"/>
  <c r="F13" i="16"/>
  <c r="F137" i="1"/>
  <c r="F114" i="1"/>
  <c r="F48" i="1"/>
  <c r="F49" i="1"/>
  <c r="F50" i="1"/>
  <c r="F51" i="1"/>
  <c r="F47" i="1"/>
  <c r="F18" i="1"/>
  <c r="F19" i="1"/>
  <c r="A97" i="1"/>
  <c r="B97" i="1"/>
  <c r="C97" i="1"/>
  <c r="D97" i="1"/>
  <c r="E97" i="1"/>
  <c r="F153" i="1"/>
  <c r="F130" i="1"/>
  <c r="F128" i="1"/>
  <c r="F131" i="1"/>
  <c r="F120" i="1"/>
  <c r="F21" i="1"/>
  <c r="F113" i="1"/>
  <c r="F112" i="1"/>
  <c r="F107" i="1"/>
  <c r="F110" i="1"/>
  <c r="F100" i="1"/>
  <c r="B99" i="1"/>
  <c r="H179" i="1"/>
  <c r="E160" i="1" s="1"/>
  <c r="Q55" i="19"/>
  <c r="Q54" i="19"/>
  <c r="Q53" i="19"/>
  <c r="Q52" i="19"/>
  <c r="Q44" i="19"/>
  <c r="Q43" i="19"/>
  <c r="Q42" i="19"/>
  <c r="Q41" i="19"/>
  <c r="Q40" i="19"/>
  <c r="Q29" i="19"/>
  <c r="Q28" i="19"/>
  <c r="Q27" i="19"/>
  <c r="Q26" i="19"/>
  <c r="Q25" i="19"/>
  <c r="Q14" i="19"/>
  <c r="Q13" i="19"/>
  <c r="Q12" i="19"/>
  <c r="Q11" i="19"/>
  <c r="Q10" i="19"/>
  <c r="A100" i="1"/>
  <c r="C100" i="1"/>
  <c r="D100" i="1"/>
  <c r="E100" i="1"/>
  <c r="F10" i="19"/>
  <c r="G10" i="19" s="1"/>
  <c r="C13" i="19" s="1"/>
  <c r="A136" i="1"/>
  <c r="A135" i="1"/>
  <c r="A137" i="1"/>
  <c r="B104" i="1"/>
  <c r="B105" i="1"/>
  <c r="B106" i="1"/>
  <c r="B107" i="1"/>
  <c r="B108" i="1"/>
  <c r="B109" i="1"/>
  <c r="B110" i="1"/>
  <c r="B111" i="1"/>
  <c r="B112" i="1"/>
  <c r="B113" i="1"/>
  <c r="B127" i="1"/>
  <c r="B128" i="1"/>
  <c r="B129" i="1"/>
  <c r="B130" i="1"/>
  <c r="B131" i="1"/>
  <c r="B135" i="1"/>
  <c r="B136" i="1"/>
  <c r="B137" i="1"/>
  <c r="B147" i="1"/>
  <c r="C136" i="1"/>
  <c r="D136" i="1"/>
  <c r="E136" i="1"/>
  <c r="C137" i="1"/>
  <c r="D137" i="1"/>
  <c r="E137" i="1"/>
  <c r="A146" i="1"/>
  <c r="E157" i="1" s="1"/>
  <c r="D146" i="1"/>
  <c r="B25" i="16" s="1"/>
  <c r="A147" i="1"/>
  <c r="C147" i="1"/>
  <c r="D147" i="1"/>
  <c r="E147" i="1"/>
  <c r="A134" i="1"/>
  <c r="E138" i="1" s="1"/>
  <c r="D134" i="1"/>
  <c r="B21" i="16" s="1"/>
  <c r="C135" i="1"/>
  <c r="D135" i="1"/>
  <c r="E135" i="1"/>
  <c r="A125" i="1"/>
  <c r="A126" i="1"/>
  <c r="A127" i="1"/>
  <c r="C127" i="1"/>
  <c r="D127" i="1"/>
  <c r="E127" i="1"/>
  <c r="A128" i="1"/>
  <c r="C128" i="1"/>
  <c r="D128" i="1"/>
  <c r="E128" i="1"/>
  <c r="A129" i="1"/>
  <c r="C129" i="1"/>
  <c r="D129" i="1"/>
  <c r="E129" i="1"/>
  <c r="A130" i="1"/>
  <c r="C130" i="1"/>
  <c r="D130" i="1"/>
  <c r="E130" i="1"/>
  <c r="A131" i="1"/>
  <c r="C131" i="1"/>
  <c r="D131" i="1"/>
  <c r="E131" i="1"/>
  <c r="A110" i="1"/>
  <c r="C110" i="1"/>
  <c r="D110" i="1"/>
  <c r="E110" i="1"/>
  <c r="A111" i="1"/>
  <c r="C111" i="1"/>
  <c r="D111" i="1"/>
  <c r="E111" i="1"/>
  <c r="A112" i="1"/>
  <c r="C112" i="1"/>
  <c r="D112" i="1"/>
  <c r="E112" i="1"/>
  <c r="A113" i="1"/>
  <c r="C113" i="1"/>
  <c r="D113" i="1"/>
  <c r="E113" i="1"/>
  <c r="A114" i="1"/>
  <c r="C114" i="1"/>
  <c r="D114" i="1"/>
  <c r="E114" i="1"/>
  <c r="A117" i="1"/>
  <c r="E132" i="1" s="1"/>
  <c r="D117" i="1"/>
  <c r="B19" i="16" s="1"/>
  <c r="A118" i="1"/>
  <c r="A119" i="1"/>
  <c r="A120" i="1"/>
  <c r="A121" i="1"/>
  <c r="A122" i="1"/>
  <c r="A123" i="1"/>
  <c r="A124" i="1"/>
  <c r="A104" i="1"/>
  <c r="C104" i="1"/>
  <c r="D104" i="1"/>
  <c r="E104" i="1"/>
  <c r="A105" i="1"/>
  <c r="C105" i="1"/>
  <c r="D105" i="1"/>
  <c r="E105" i="1"/>
  <c r="A106" i="1"/>
  <c r="C106" i="1"/>
  <c r="D106" i="1"/>
  <c r="E106" i="1"/>
  <c r="A107" i="1"/>
  <c r="C107" i="1"/>
  <c r="D107" i="1"/>
  <c r="E107" i="1"/>
  <c r="A108" i="1"/>
  <c r="C108" i="1"/>
  <c r="D108" i="1"/>
  <c r="E108" i="1"/>
  <c r="A109" i="1"/>
  <c r="C109" i="1"/>
  <c r="D109" i="1"/>
  <c r="E109" i="1"/>
  <c r="D103" i="1"/>
  <c r="B17" i="16" s="1"/>
  <c r="A103" i="1"/>
  <c r="E115" i="1" s="1"/>
  <c r="A99" i="1"/>
  <c r="C99" i="1"/>
  <c r="D99" i="1"/>
  <c r="E99" i="1"/>
  <c r="B93" i="1"/>
  <c r="C93" i="1"/>
  <c r="E93" i="1"/>
  <c r="B64" i="1"/>
  <c r="C64" i="1"/>
  <c r="E64" i="1"/>
  <c r="B65" i="1"/>
  <c r="C65" i="1"/>
  <c r="E65" i="1"/>
  <c r="B66" i="1"/>
  <c r="C66" i="1"/>
  <c r="E66" i="1"/>
  <c r="B67" i="1"/>
  <c r="C67" i="1"/>
  <c r="E67" i="1"/>
  <c r="B68" i="1"/>
  <c r="C68" i="1"/>
  <c r="E68" i="1"/>
  <c r="B69" i="1"/>
  <c r="C69" i="1"/>
  <c r="E69" i="1"/>
  <c r="B70" i="1"/>
  <c r="C70" i="1"/>
  <c r="D70" i="1"/>
  <c r="E70" i="1"/>
  <c r="B71" i="1"/>
  <c r="C71" i="1"/>
  <c r="E71" i="1"/>
  <c r="B72" i="1"/>
  <c r="C72" i="1"/>
  <c r="E72" i="1"/>
  <c r="B73" i="1"/>
  <c r="C73" i="1"/>
  <c r="E73" i="1"/>
  <c r="B74" i="1"/>
  <c r="C74" i="1"/>
  <c r="E74" i="1"/>
  <c r="B75" i="1"/>
  <c r="C75" i="1"/>
  <c r="E75" i="1"/>
  <c r="B76" i="1"/>
  <c r="C76" i="1"/>
  <c r="E76" i="1"/>
  <c r="B77" i="1"/>
  <c r="C77" i="1"/>
  <c r="E77" i="1"/>
  <c r="B78" i="1"/>
  <c r="C78" i="1"/>
  <c r="E78" i="1"/>
  <c r="B79" i="1"/>
  <c r="C79" i="1"/>
  <c r="E79" i="1"/>
  <c r="B80" i="1"/>
  <c r="C80" i="1"/>
  <c r="E80" i="1"/>
  <c r="B81" i="1"/>
  <c r="C81" i="1"/>
  <c r="E81" i="1"/>
  <c r="B82" i="1"/>
  <c r="C82" i="1"/>
  <c r="E82" i="1"/>
  <c r="B83" i="1"/>
  <c r="C83" i="1"/>
  <c r="E83" i="1"/>
  <c r="B84" i="1"/>
  <c r="C84" i="1"/>
  <c r="E84" i="1"/>
  <c r="B85" i="1"/>
  <c r="C85" i="1"/>
  <c r="E85" i="1"/>
  <c r="B86" i="1"/>
  <c r="C86" i="1"/>
  <c r="E86" i="1"/>
  <c r="B87" i="1"/>
  <c r="C87" i="1"/>
  <c r="E87" i="1"/>
  <c r="B88" i="1"/>
  <c r="C88" i="1"/>
  <c r="E88" i="1"/>
  <c r="B89" i="1"/>
  <c r="C89" i="1"/>
  <c r="E89" i="1"/>
  <c r="B90" i="1"/>
  <c r="C90" i="1"/>
  <c r="E90" i="1"/>
  <c r="B91" i="1"/>
  <c r="C91" i="1"/>
  <c r="E91" i="1"/>
  <c r="B92" i="1"/>
  <c r="C92" i="1"/>
  <c r="E92" i="1"/>
  <c r="B55" i="1"/>
  <c r="C55" i="1"/>
  <c r="D55" i="1"/>
  <c r="E55" i="1"/>
  <c r="B56" i="1"/>
  <c r="C56" i="1"/>
  <c r="D56" i="1"/>
  <c r="E56" i="1"/>
  <c r="B57" i="1"/>
  <c r="C57" i="1"/>
  <c r="E57" i="1"/>
  <c r="B58" i="1"/>
  <c r="C58" i="1"/>
  <c r="E58" i="1"/>
  <c r="B59" i="1"/>
  <c r="C59" i="1"/>
  <c r="E59" i="1"/>
  <c r="B60" i="1"/>
  <c r="C60" i="1"/>
  <c r="E60" i="1"/>
  <c r="B61" i="1"/>
  <c r="C61" i="1"/>
  <c r="E61" i="1"/>
  <c r="B62" i="1"/>
  <c r="C62" i="1"/>
  <c r="E62" i="1"/>
  <c r="B63" i="1"/>
  <c r="C63" i="1"/>
  <c r="E63" i="1"/>
  <c r="A24" i="1"/>
  <c r="E52" i="1" s="1"/>
  <c r="D24" i="1"/>
  <c r="B11" i="16" s="1"/>
  <c r="A25" i="1"/>
  <c r="D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A32" i="1"/>
  <c r="B32" i="1"/>
  <c r="C32" i="1"/>
  <c r="D32" i="1"/>
  <c r="E32" i="1"/>
  <c r="A33" i="1"/>
  <c r="B33" i="1"/>
  <c r="C33" i="1"/>
  <c r="D33" i="1"/>
  <c r="E33" i="1"/>
  <c r="A34" i="1"/>
  <c r="B34" i="1"/>
  <c r="C34" i="1"/>
  <c r="D34" i="1"/>
  <c r="E34" i="1"/>
  <c r="A35" i="1"/>
  <c r="D35" i="1"/>
  <c r="A36" i="1"/>
  <c r="B36" i="1"/>
  <c r="C36" i="1"/>
  <c r="D36" i="1"/>
  <c r="E36" i="1"/>
  <c r="A37" i="1"/>
  <c r="B37" i="1"/>
  <c r="C37" i="1"/>
  <c r="D37" i="1"/>
  <c r="E37" i="1"/>
  <c r="A38" i="1"/>
  <c r="B38" i="1"/>
  <c r="C38" i="1"/>
  <c r="D38" i="1"/>
  <c r="E38" i="1"/>
  <c r="A39" i="1"/>
  <c r="B39" i="1"/>
  <c r="C39" i="1"/>
  <c r="D39" i="1"/>
  <c r="E39" i="1"/>
  <c r="A40" i="1"/>
  <c r="B40" i="1"/>
  <c r="C40" i="1"/>
  <c r="D40" i="1"/>
  <c r="E40" i="1"/>
  <c r="A41" i="1"/>
  <c r="B41" i="1"/>
  <c r="C41" i="1"/>
  <c r="D41" i="1"/>
  <c r="E41" i="1"/>
  <c r="A42" i="1"/>
  <c r="B42" i="1"/>
  <c r="C42" i="1"/>
  <c r="D42" i="1"/>
  <c r="E42" i="1"/>
  <c r="A43" i="1"/>
  <c r="B43" i="1"/>
  <c r="C43" i="1"/>
  <c r="D43" i="1"/>
  <c r="E43" i="1"/>
  <c r="A44" i="1"/>
  <c r="B44" i="1"/>
  <c r="C44" i="1"/>
  <c r="D44" i="1"/>
  <c r="E44" i="1"/>
  <c r="A45" i="1"/>
  <c r="B45" i="1"/>
  <c r="C45" i="1"/>
  <c r="D45" i="1"/>
  <c r="E45" i="1"/>
  <c r="D46" i="1"/>
  <c r="C47" i="1"/>
  <c r="D47" i="1"/>
  <c r="E47" i="1"/>
  <c r="B48" i="1"/>
  <c r="C48" i="1"/>
  <c r="D48" i="1"/>
  <c r="E48" i="1"/>
  <c r="B49" i="1"/>
  <c r="C49" i="1"/>
  <c r="E49" i="1"/>
  <c r="B50" i="1"/>
  <c r="C50" i="1"/>
  <c r="D50" i="1"/>
  <c r="E50" i="1"/>
  <c r="B16" i="1"/>
  <c r="C16" i="1"/>
  <c r="D16" i="1"/>
  <c r="E16" i="1"/>
  <c r="B17" i="1"/>
  <c r="C17" i="1"/>
  <c r="D17" i="1"/>
  <c r="E17" i="1"/>
  <c r="B18" i="1"/>
  <c r="C18" i="1"/>
  <c r="D18" i="1"/>
  <c r="E18" i="1"/>
  <c r="B19" i="1"/>
  <c r="C19" i="1"/>
  <c r="D19" i="1"/>
  <c r="E19" i="1"/>
  <c r="B20" i="1"/>
  <c r="C20" i="1"/>
  <c r="D20" i="1"/>
  <c r="E20" i="1"/>
  <c r="B21" i="1"/>
  <c r="C21" i="1"/>
  <c r="D21" i="1"/>
  <c r="E21" i="1"/>
  <c r="F147" i="1" l="1"/>
  <c r="H141" i="1"/>
  <c r="H144" i="1" s="1"/>
  <c r="C23" i="16" s="1"/>
  <c r="G149" i="1"/>
  <c r="H149" i="1" s="1"/>
  <c r="F118" i="1"/>
  <c r="F99" i="1"/>
  <c r="F155" i="1"/>
  <c r="F119" i="1"/>
  <c r="F127" i="1"/>
  <c r="F20" i="1"/>
  <c r="F109" i="1"/>
  <c r="F129" i="1"/>
  <c r="F126" i="1"/>
  <c r="F108" i="1"/>
  <c r="F125" i="1"/>
  <c r="F121" i="1"/>
  <c r="F111" i="1"/>
  <c r="A25" i="16"/>
  <c r="A21" i="16"/>
  <c r="A11" i="16"/>
  <c r="A19" i="16"/>
  <c r="A17" i="16"/>
  <c r="F104" i="1"/>
  <c r="M56" i="19"/>
  <c r="O50" i="19" s="1"/>
  <c r="Q50" i="19" s="1"/>
  <c r="Q32" i="19"/>
  <c r="M45" i="19"/>
  <c r="O38" i="19" s="1"/>
  <c r="Q38" i="19" s="1"/>
  <c r="Q15" i="19"/>
  <c r="G13" i="19"/>
  <c r="E6" i="19"/>
  <c r="G6" i="19" s="1"/>
  <c r="G156" i="1"/>
  <c r="H156" i="1" s="1"/>
  <c r="G97" i="1" l="1"/>
  <c r="H97" i="1" s="1"/>
  <c r="G148" i="1"/>
  <c r="H148" i="1" s="1"/>
  <c r="F123" i="1"/>
  <c r="F106" i="1"/>
  <c r="F105" i="1"/>
  <c r="F17" i="1"/>
  <c r="F16" i="1"/>
  <c r="G49" i="1"/>
  <c r="H49" i="1" s="1"/>
  <c r="Q45" i="19"/>
  <c r="Q46" i="19" s="1"/>
  <c r="Q56" i="19"/>
  <c r="Q57" i="19" s="1"/>
  <c r="F124" i="1" l="1"/>
  <c r="F122" i="1"/>
  <c r="G74" i="1"/>
  <c r="H74" i="1" s="1"/>
  <c r="G76" i="1"/>
  <c r="H76" i="1" s="1"/>
  <c r="G62" i="1"/>
  <c r="H62" i="1" s="1"/>
  <c r="G58" i="1"/>
  <c r="H58" i="1" s="1"/>
  <c r="G57" i="1"/>
  <c r="H57" i="1" s="1"/>
  <c r="G87" i="1"/>
  <c r="H87" i="1" s="1"/>
  <c r="G80" i="1"/>
  <c r="H80" i="1" s="1"/>
  <c r="G67" i="1"/>
  <c r="H67" i="1" s="1"/>
  <c r="G78" i="1"/>
  <c r="H78" i="1" s="1"/>
  <c r="G48" i="1"/>
  <c r="H48" i="1" s="1"/>
  <c r="G83" i="1"/>
  <c r="H83" i="1" s="1"/>
  <c r="G88" i="1"/>
  <c r="H88" i="1" s="1"/>
  <c r="G60" i="1"/>
  <c r="H60" i="1" s="1"/>
  <c r="G81" i="1"/>
  <c r="H81" i="1" s="1"/>
  <c r="G65" i="1"/>
  <c r="H65" i="1" s="1"/>
  <c r="G72" i="1"/>
  <c r="H72" i="1" s="1"/>
  <c r="G70" i="1"/>
  <c r="H70" i="1" s="1"/>
  <c r="G59" i="1"/>
  <c r="H59" i="1" s="1"/>
  <c r="G69" i="1"/>
  <c r="H69" i="1" s="1"/>
  <c r="G92" i="1"/>
  <c r="H92" i="1" s="1"/>
  <c r="G73" i="1"/>
  <c r="H73" i="1" s="1"/>
  <c r="G68" i="1"/>
  <c r="H68" i="1" s="1"/>
  <c r="G84" i="1"/>
  <c r="H84" i="1" s="1"/>
  <c r="G90" i="1"/>
  <c r="H90" i="1" s="1"/>
  <c r="G79" i="1"/>
  <c r="H79" i="1" s="1"/>
  <c r="G82" i="1"/>
  <c r="H82" i="1" s="1"/>
  <c r="G89" i="1"/>
  <c r="H89" i="1" s="1"/>
  <c r="G63" i="1"/>
  <c r="H63" i="1" s="1"/>
  <c r="G55" i="1"/>
  <c r="H55" i="1" s="1"/>
  <c r="G56" i="1"/>
  <c r="H56" i="1" s="1"/>
  <c r="G66" i="1"/>
  <c r="H66" i="1" s="1"/>
  <c r="G71" i="1"/>
  <c r="H71" i="1" s="1"/>
  <c r="G77" i="1"/>
  <c r="H77" i="1" s="1"/>
  <c r="G86" i="1"/>
  <c r="H86" i="1" s="1"/>
  <c r="G75" i="1"/>
  <c r="H75" i="1" s="1"/>
  <c r="G91" i="1"/>
  <c r="H91" i="1" s="1"/>
  <c r="G64" i="1"/>
  <c r="H64" i="1" s="1"/>
  <c r="G61" i="1"/>
  <c r="H61" i="1" s="1"/>
  <c r="G85" i="1"/>
  <c r="H85" i="1" s="1"/>
  <c r="P9" i="19"/>
  <c r="Q9" i="19" s="1"/>
  <c r="P24" i="19"/>
  <c r="Q24" i="19" s="1"/>
  <c r="P8" i="19"/>
  <c r="Q8" i="19" s="1"/>
  <c r="M16" i="19" s="1"/>
  <c r="Q16" i="19" s="1"/>
  <c r="Q17" i="19" s="1"/>
  <c r="F8" i="19" s="1"/>
  <c r="G8" i="19" s="1"/>
  <c r="P23" i="19"/>
  <c r="Q23" i="19" s="1"/>
  <c r="G20" i="1"/>
  <c r="H20" i="1" s="1"/>
  <c r="G50" i="1"/>
  <c r="H50" i="1" s="1"/>
  <c r="G40" i="1"/>
  <c r="H40" i="1" s="1"/>
  <c r="G38" i="1"/>
  <c r="H38" i="1" s="1"/>
  <c r="G29" i="1"/>
  <c r="H29" i="1" s="1"/>
  <c r="G30" i="1"/>
  <c r="H30" i="1" s="1"/>
  <c r="G32" i="1"/>
  <c r="H32" i="1" s="1"/>
  <c r="G41" i="1"/>
  <c r="H41" i="1" s="1"/>
  <c r="G33" i="1"/>
  <c r="H33" i="1" s="1"/>
  <c r="G42" i="1"/>
  <c r="H42" i="1" s="1"/>
  <c r="G39" i="1"/>
  <c r="H39" i="1" s="1"/>
  <c r="G26" i="1"/>
  <c r="H26" i="1" s="1"/>
  <c r="G44" i="1"/>
  <c r="H44" i="1" s="1"/>
  <c r="G31" i="1"/>
  <c r="H31" i="1" s="1"/>
  <c r="G36" i="1"/>
  <c r="H36" i="1" s="1"/>
  <c r="G28" i="1"/>
  <c r="H28" i="1" s="1"/>
  <c r="G27" i="1"/>
  <c r="H27" i="1" s="1"/>
  <c r="G43" i="1"/>
  <c r="H43" i="1" s="1"/>
  <c r="G37" i="1"/>
  <c r="H37" i="1" s="1"/>
  <c r="G47" i="1"/>
  <c r="H47" i="1" s="1"/>
  <c r="O6" i="19" l="1"/>
  <c r="Q6" i="19" s="1"/>
  <c r="M33" i="19"/>
  <c r="B119" i="1"/>
  <c r="C119" i="1"/>
  <c r="D119" i="1"/>
  <c r="E119" i="1"/>
  <c r="B120" i="1"/>
  <c r="C120" i="1"/>
  <c r="D120" i="1"/>
  <c r="E120" i="1"/>
  <c r="B121" i="1"/>
  <c r="C121" i="1"/>
  <c r="D121" i="1"/>
  <c r="E121" i="1"/>
  <c r="B122" i="1"/>
  <c r="C122" i="1"/>
  <c r="D122" i="1"/>
  <c r="E122" i="1"/>
  <c r="B123" i="1"/>
  <c r="C123" i="1"/>
  <c r="D123" i="1"/>
  <c r="E123" i="1"/>
  <c r="B124" i="1"/>
  <c r="C124" i="1"/>
  <c r="D124" i="1"/>
  <c r="E124" i="1"/>
  <c r="B118" i="1"/>
  <c r="C118" i="1"/>
  <c r="E118" i="1"/>
  <c r="D118" i="1"/>
  <c r="B126" i="1"/>
  <c r="C126" i="1"/>
  <c r="D126" i="1"/>
  <c r="E126" i="1"/>
  <c r="B125" i="1"/>
  <c r="C125" i="1"/>
  <c r="E125" i="1"/>
  <c r="D125" i="1"/>
  <c r="Q33" i="19" l="1"/>
  <c r="Q34" i="19" s="1"/>
  <c r="F9" i="19" s="1"/>
  <c r="G9" i="19" s="1"/>
  <c r="C12" i="19" s="1"/>
  <c r="E12" i="19" s="1"/>
  <c r="G12" i="19" s="1"/>
  <c r="G14" i="19" s="1"/>
  <c r="G100" i="1" s="1"/>
  <c r="H100" i="1" s="1"/>
  <c r="O21" i="19"/>
  <c r="Q21" i="19" s="1"/>
  <c r="G155" i="1" l="1"/>
  <c r="H155" i="1" s="1"/>
  <c r="G154" i="1"/>
  <c r="H154" i="1" s="1"/>
  <c r="G153" i="1"/>
  <c r="H153" i="1" s="1"/>
  <c r="G127" i="1" l="1"/>
  <c r="H127" i="1" s="1"/>
  <c r="G105" i="1"/>
  <c r="H105" i="1" s="1"/>
  <c r="G17" i="1"/>
  <c r="H17" i="1" s="1"/>
  <c r="G106" i="1"/>
  <c r="H106" i="1" s="1"/>
  <c r="G135" i="1"/>
  <c r="H135" i="1" s="1"/>
  <c r="G45" i="1"/>
  <c r="H45" i="1" s="1"/>
  <c r="G125" i="1"/>
  <c r="H125" i="1" s="1"/>
  <c r="G129" i="1"/>
  <c r="H129" i="1" s="1"/>
  <c r="G128" i="1"/>
  <c r="H128" i="1" s="1"/>
  <c r="G124" i="1"/>
  <c r="H124" i="1" s="1"/>
  <c r="G136" i="1"/>
  <c r="H136" i="1" s="1"/>
  <c r="G130" i="1"/>
  <c r="H130" i="1" s="1"/>
  <c r="G104" i="1"/>
  <c r="H104" i="1" s="1"/>
  <c r="G109" i="1"/>
  <c r="H109" i="1" s="1"/>
  <c r="G107" i="1"/>
  <c r="H107" i="1" s="1"/>
  <c r="G131" i="1"/>
  <c r="H131" i="1" s="1"/>
  <c r="G126" i="1"/>
  <c r="H126" i="1" s="1"/>
  <c r="G147" i="1"/>
  <c r="H147" i="1" s="1"/>
  <c r="G110" i="1"/>
  <c r="H110" i="1" s="1"/>
  <c r="G108" i="1"/>
  <c r="H108" i="1" s="1"/>
  <c r="G93" i="1"/>
  <c r="H93" i="1" s="1"/>
  <c r="G137" i="1"/>
  <c r="H137" i="1" s="1"/>
  <c r="G34" i="1"/>
  <c r="H34" i="1" s="1"/>
  <c r="H157" i="1" l="1"/>
  <c r="C25" i="16" s="1"/>
  <c r="G114" i="1"/>
  <c r="H114" i="1" s="1"/>
  <c r="G111" i="1"/>
  <c r="H111" i="1" s="1"/>
  <c r="G120" i="1"/>
  <c r="H120" i="1" s="1"/>
  <c r="G121" i="1"/>
  <c r="H121" i="1" s="1"/>
  <c r="G122" i="1"/>
  <c r="H122" i="1" s="1"/>
  <c r="G118" i="1"/>
  <c r="H118" i="1" s="1"/>
  <c r="G113" i="1"/>
  <c r="H113" i="1" s="1"/>
  <c r="G119" i="1"/>
  <c r="H119" i="1" s="1"/>
  <c r="G112" i="1"/>
  <c r="H112" i="1" s="1"/>
  <c r="G123" i="1"/>
  <c r="H123" i="1" s="1"/>
  <c r="H138" i="1"/>
  <c r="C21" i="16" s="1"/>
  <c r="B51" i="1"/>
  <c r="C51" i="1"/>
  <c r="D51" i="1"/>
  <c r="E51" i="1"/>
  <c r="B9" i="16"/>
  <c r="A9" i="16"/>
  <c r="E22" i="1"/>
  <c r="H115" i="1" l="1"/>
  <c r="C17" i="16" s="1"/>
  <c r="H132" i="1"/>
  <c r="C19" i="16" s="1"/>
  <c r="B14" i="1"/>
  <c r="C14" i="1"/>
  <c r="D14" i="1"/>
  <c r="E14" i="1"/>
  <c r="B15" i="1"/>
  <c r="C15" i="1"/>
  <c r="D15" i="1"/>
  <c r="E15" i="1"/>
  <c r="A54" i="1"/>
  <c r="D54" i="1"/>
  <c r="B13" i="16" s="1"/>
  <c r="A96" i="1"/>
  <c r="A15" i="16" s="1"/>
  <c r="D96" i="1"/>
  <c r="B15" i="16" s="1"/>
  <c r="A98" i="1"/>
  <c r="B98" i="1"/>
  <c r="C98" i="1"/>
  <c r="D98" i="1"/>
  <c r="E98" i="1"/>
  <c r="E94" i="1" l="1"/>
  <c r="A13" i="16"/>
  <c r="G51" i="1"/>
  <c r="H51" i="1" s="1"/>
  <c r="H52" i="1" s="1"/>
  <c r="C11" i="16" s="1"/>
  <c r="E101" i="1"/>
  <c r="G99" i="1" l="1"/>
  <c r="H99" i="1" s="1"/>
  <c r="G19" i="1" l="1"/>
  <c r="H19" i="1" s="1"/>
  <c r="G18" i="1"/>
  <c r="H18" i="1" s="1"/>
  <c r="E13" i="1" l="1"/>
  <c r="D13" i="1"/>
  <c r="C13" i="1"/>
  <c r="B13" i="1"/>
  <c r="G16" i="1" l="1"/>
  <c r="H16" i="1" s="1"/>
  <c r="G14" i="1"/>
  <c r="H14" i="1" s="1"/>
  <c r="G98" i="1"/>
  <c r="H98" i="1" s="1"/>
  <c r="H101" i="1" s="1"/>
  <c r="C15" i="16" s="1"/>
  <c r="G15" i="1"/>
  <c r="H15" i="1" s="1"/>
  <c r="H94" i="1"/>
  <c r="C13" i="16" s="1"/>
  <c r="G21" i="1" l="1"/>
  <c r="H21" i="1" s="1"/>
  <c r="G13" i="1"/>
  <c r="H13" i="1" s="1"/>
  <c r="H22" i="1" l="1"/>
  <c r="H159" i="1" s="1"/>
  <c r="H25" i="16"/>
  <c r="J25" i="16" s="1"/>
  <c r="L25" i="16" s="1"/>
  <c r="N25" i="16" s="1"/>
  <c r="H160" i="1" l="1"/>
  <c r="C9" i="16"/>
  <c r="A3" i="16"/>
  <c r="A2" i="16"/>
  <c r="A1" i="16"/>
  <c r="L19" i="16" l="1"/>
  <c r="F11" i="16" l="1"/>
  <c r="H11" i="16" s="1"/>
  <c r="J11" i="16" s="1"/>
  <c r="L11" i="16" s="1"/>
  <c r="N11" i="16" s="1"/>
  <c r="H21" i="16" l="1"/>
  <c r="J21" i="16" s="1"/>
  <c r="L21" i="16" s="1"/>
  <c r="N21" i="16" s="1"/>
  <c r="H19" i="16"/>
  <c r="J19" i="16" s="1"/>
  <c r="H17" i="16"/>
  <c r="J17" i="16" s="1"/>
  <c r="L17" i="16" s="1"/>
  <c r="N17" i="16" s="1"/>
  <c r="H15" i="16"/>
  <c r="J15" i="16" s="1"/>
  <c r="L15" i="16" s="1"/>
  <c r="N15" i="16" s="1"/>
  <c r="H13" i="16"/>
  <c r="J13" i="16" s="1"/>
  <c r="L13" i="16" s="1"/>
  <c r="N13" i="16" s="1"/>
  <c r="F9" i="16"/>
  <c r="H9" i="16" s="1"/>
  <c r="J9" i="16" s="1"/>
  <c r="L9" i="16" s="1"/>
  <c r="N9" i="16" s="1"/>
  <c r="C27" i="16" l="1"/>
  <c r="C28" i="16" s="1"/>
  <c r="D23" i="16" s="1"/>
  <c r="D25" i="16" l="1"/>
  <c r="D11" i="16"/>
  <c r="D9" i="16"/>
  <c r="D15" i="16"/>
  <c r="D17" i="16"/>
  <c r="D19" i="16"/>
  <c r="D13" i="16"/>
  <c r="D21" i="16"/>
  <c r="M28" i="16" l="1"/>
  <c r="M29" i="16" s="1"/>
  <c r="K28" i="16"/>
  <c r="K29" i="16" s="1"/>
  <c r="I28" i="16"/>
  <c r="I29" i="16" s="1"/>
  <c r="G28" i="16"/>
  <c r="G29" i="16" s="1"/>
  <c r="D28" i="16"/>
  <c r="E28" i="16"/>
  <c r="E29" i="16" l="1"/>
  <c r="F28" i="16"/>
  <c r="H28" i="16" s="1"/>
  <c r="J28" i="16" s="1"/>
  <c r="L28" i="16" s="1"/>
  <c r="N28" i="16" s="1"/>
</calcChain>
</file>

<file path=xl/sharedStrings.xml><?xml version="1.0" encoding="utf-8"?>
<sst xmlns="http://schemas.openxmlformats.org/spreadsheetml/2006/main" count="281" uniqueCount="152">
  <si>
    <t xml:space="preserve">PLANILHA ORÇAMENTÁRIA </t>
  </si>
  <si>
    <t>Item</t>
  </si>
  <si>
    <t>Código do Serviço</t>
  </si>
  <si>
    <t>Código da Instituição</t>
  </si>
  <si>
    <t>Descrição de Serviços</t>
  </si>
  <si>
    <t>UN</t>
  </si>
  <si>
    <t>Preço Unit.</t>
  </si>
  <si>
    <t>Preço Serviço</t>
  </si>
  <si>
    <t>1.1</t>
  </si>
  <si>
    <t>1.2</t>
  </si>
  <si>
    <t>1.3</t>
  </si>
  <si>
    <t>TOTAL ITEM</t>
  </si>
  <si>
    <t>TOTAL GERAL</t>
  </si>
  <si>
    <t>CÓDIGOS</t>
  </si>
  <si>
    <t>DESCRIÇÃO</t>
  </si>
  <si>
    <t>FDE</t>
  </si>
  <si>
    <t>FUNDAÇÃO PARA O DESENVOLVIMENTO DA EDUCAÇÃO</t>
  </si>
  <si>
    <t>CPOS</t>
  </si>
  <si>
    <t>COMPANHIA PAULISTA DE OBRAS E SERVIÇOS</t>
  </si>
  <si>
    <t>M</t>
  </si>
  <si>
    <t>MERCADO LOCAL</t>
  </si>
  <si>
    <t>TOTAL</t>
  </si>
  <si>
    <t>MATERIAL</t>
  </si>
  <si>
    <t>Descrição</t>
  </si>
  <si>
    <t>SERVIÇOS PRELIMINARES</t>
  </si>
  <si>
    <t>CRONOGRAMA FÍSICO FINANCEIRO</t>
  </si>
  <si>
    <t>DESCRIÇÃO DOS SERVIÇOS</t>
  </si>
  <si>
    <t>SIMPL.%</t>
  </si>
  <si>
    <t>ACUM. %</t>
  </si>
  <si>
    <t>Total da Obra</t>
  </si>
  <si>
    <t>Totais de cada mês</t>
  </si>
  <si>
    <t>VALOR TOTAL SERVIÇOS (R$)</t>
  </si>
  <si>
    <t>PESO          %</t>
  </si>
  <si>
    <t>SISTEMA NACIONAL DE PESQUISA DE CUSTOS E ÍNDICES DA CONSTRUÇÃO CIVIL</t>
  </si>
  <si>
    <t>SINAPI</t>
  </si>
  <si>
    <t>DATA BASE</t>
  </si>
  <si>
    <t>Proprietário: PREFEITURA MUNICIPAL DE CORDEIRÓPOLIS</t>
  </si>
  <si>
    <t>O PROCEDIMENTO ADOTADO NA ELABORAÇÃO DESTA PLANILHA ESTÁ DE ACORDO COM PREÇOS UNITÁRIOS, EXTRAÍDOS E  MULTIPLICADO DOS ÍNDICES DA TCPO (TABELAS DE COMPOSIÇÕES DE PREÇOS PARA ORÇAMENTO) E RESPEITANDO PREÇOS DE INSUMOS BASE SINAPI. NOS CASOS EM QUE O SERVIÇO OU INSUMO NÃO CONSTA DO BANCO DE DADOS DA REFERIDA TABELA, FORAM ADOTADAS OUTRAS BASES DE PREÇOS RELATIVOS (SINAPI, CPOS, FDE, SIURB E/OU DER ). PARA SERVIÇOS DE VERBA E OU NÃO ENCONTRADOS,  UTILIZAMOS COMPOSIÇÔES GERADAS POR ESTE BANCO DE DADOS, RESPEITANDO INSUMOS BASE PINI.</t>
  </si>
  <si>
    <t>TOTAL GERAL COM BDI</t>
  </si>
  <si>
    <t>1.5</t>
  </si>
  <si>
    <t>1.6</t>
  </si>
  <si>
    <t>1.7</t>
  </si>
  <si>
    <t>1.8</t>
  </si>
  <si>
    <t>1.9</t>
  </si>
  <si>
    <t>L</t>
  </si>
  <si>
    <t>Local : MUNICÍPIO DE CORDEIRÓPOLIS/SP</t>
  </si>
  <si>
    <t xml:space="preserve">Quant. </t>
  </si>
  <si>
    <t>1.4</t>
  </si>
  <si>
    <t>3.2</t>
  </si>
  <si>
    <t>3.3</t>
  </si>
  <si>
    <t>3.4</t>
  </si>
  <si>
    <t>QUINZENA 01</t>
  </si>
  <si>
    <t>QUINZENA 02</t>
  </si>
  <si>
    <t>QUINZENA 03</t>
  </si>
  <si>
    <t>QUINZENA04</t>
  </si>
  <si>
    <t>ENG. CIVIL</t>
  </si>
  <si>
    <t>SERVIÇO</t>
  </si>
  <si>
    <t>Unidade</t>
  </si>
  <si>
    <t>MO</t>
  </si>
  <si>
    <t>Código</t>
  </si>
  <si>
    <t>Coeficiente</t>
  </si>
  <si>
    <t>Preço</t>
  </si>
  <si>
    <t>Sub Total</t>
  </si>
  <si>
    <t>H</t>
  </si>
  <si>
    <t>Mão Obra:</t>
  </si>
  <si>
    <t>*LS:</t>
  </si>
  <si>
    <t>SubMO:</t>
  </si>
  <si>
    <t>Materiais:</t>
  </si>
  <si>
    <t>*BDI:</t>
  </si>
  <si>
    <t>TOTAL:</t>
  </si>
  <si>
    <t>PEDREIRO COM ENCARGOS COMPLEMENTARES</t>
  </si>
  <si>
    <t>SERVENTE COM ENCARGOS COMPLEMENTARES</t>
  </si>
  <si>
    <t>m²</t>
  </si>
  <si>
    <t xml:space="preserve">POLIURETANO ALIFÁTICO </t>
  </si>
  <si>
    <t>LEIS SOCIAIS =</t>
  </si>
  <si>
    <t>2.3</t>
  </si>
  <si>
    <t>2.3.1</t>
  </si>
  <si>
    <t>2.3.2</t>
  </si>
  <si>
    <t>2.3.3</t>
  </si>
  <si>
    <t>2.3.4</t>
  </si>
  <si>
    <t>2.3.5</t>
  </si>
  <si>
    <t>3.1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</si>
  <si>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</si>
  <si>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</si>
  <si>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</si>
  <si>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</si>
  <si>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</si>
  <si>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</si>
  <si>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</si>
  <si>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</si>
  <si>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</si>
  <si>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</si>
  <si>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</si>
  <si>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</si>
  <si>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</si>
  <si>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</si>
  <si>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</si>
  <si>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</si>
  <si>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</si>
  <si>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</si>
  <si>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</si>
  <si>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</si>
  <si>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</si>
  <si>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</si>
  <si>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</si>
  <si>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</si>
  <si>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</si>
  <si>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</si>
  <si>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</si>
  <si>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</si>
  <si>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</si>
  <si>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</si>
  <si>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</si>
  <si>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</si>
  <si>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</si>
  <si>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</si>
  <si>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</si>
  <si>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DATA BASE: JAN 15</t>
  </si>
  <si>
    <t xml:space="preserve">INSERI O MESMO COEFICIENTE DE PINTURA EPOXI </t>
  </si>
  <si>
    <t>EPI (ENCARGOS COMPLEMENTARES)</t>
  </si>
  <si>
    <t>EPI (ENCARGOS COMPLEMENTARES</t>
  </si>
  <si>
    <t>PAR</t>
  </si>
  <si>
    <t>LUVA RASPA DE COURO, CANO CURTO</t>
  </si>
  <si>
    <t>BOTA COURO SOLADO DE BORRACHA VULCANIZADA</t>
  </si>
  <si>
    <t>CAPA P/ CHUVA</t>
  </si>
  <si>
    <t>CAPACETE PLÁSTICO RIGIDO</t>
  </si>
  <si>
    <t>FERRAMENTAS (ENCARGOS COMPLEMENTARES)</t>
  </si>
  <si>
    <t>BALDE PLASTICO CAP 10L</t>
  </si>
  <si>
    <t>ENXADA ESTREITA DE *240 X 230* MM, SEM CABO</t>
  </si>
  <si>
    <t>CARRO-DE-MAO CACAMBA METALICA E PNEU MACICO</t>
  </si>
  <si>
    <t>PEDREIRO</t>
  </si>
  <si>
    <t>TRANSPORTE (ENCARGOS COMPLEMENTARES) *COLETADO CAIXA*</t>
  </si>
  <si>
    <t>ALIMENTACAO (ENCARGOS COMPLEMENTARES) *COLETADO CAIXA*</t>
  </si>
  <si>
    <t>EXAMES (ENCARGOS COMPLEMENTARES) *COLETADO CAIXA*</t>
  </si>
  <si>
    <t>SEGURO (ENCARGOS COMPLEMENTARES) *COLETADO CAIXA*</t>
  </si>
  <si>
    <t>SERVENTE</t>
  </si>
  <si>
    <t>Item Componente do BDI</t>
  </si>
  <si>
    <t>I3: Cont.Prev s/Rec.Bruta (Lei 12844/13 - Desoneração)</t>
  </si>
  <si>
    <t>BDI - SEM Desoneração da folha de pagamento</t>
  </si>
  <si>
    <t>BDI - COM Desoneração da folha de pagamento</t>
  </si>
  <si>
    <t>ALEXANDRE R.GAINO</t>
  </si>
  <si>
    <t>CREA 5060435411</t>
  </si>
  <si>
    <r>
      <t>A</t>
    </r>
    <r>
      <rPr>
        <sz val="11"/>
        <rFont val="Arial"/>
        <family val="2"/>
      </rPr>
      <t xml:space="preserve">dministração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>entral</t>
    </r>
  </si>
  <si>
    <r>
      <t>S</t>
    </r>
    <r>
      <rPr>
        <sz val="11"/>
        <rFont val="Arial"/>
        <family val="2"/>
      </rPr>
      <t xml:space="preserve">eguro e </t>
    </r>
    <r>
      <rPr>
        <b/>
        <sz val="11"/>
        <rFont val="Arial"/>
        <family val="2"/>
      </rPr>
      <t>G</t>
    </r>
    <r>
      <rPr>
        <sz val="11"/>
        <rFont val="Arial"/>
        <family val="2"/>
      </rPr>
      <t>arantia</t>
    </r>
  </si>
  <si>
    <r>
      <t>R</t>
    </r>
    <r>
      <rPr>
        <sz val="11"/>
        <rFont val="Arial"/>
        <family val="2"/>
      </rPr>
      <t>isco</t>
    </r>
  </si>
  <si>
    <r>
      <t>D</t>
    </r>
    <r>
      <rPr>
        <sz val="11"/>
        <rFont val="Arial"/>
        <family val="2"/>
      </rPr>
      <t xml:space="preserve">espesas </t>
    </r>
    <r>
      <rPr>
        <b/>
        <sz val="11"/>
        <rFont val="Arial"/>
        <family val="2"/>
      </rPr>
      <t>F</t>
    </r>
    <r>
      <rPr>
        <sz val="11"/>
        <rFont val="Arial"/>
        <family val="2"/>
      </rPr>
      <t>inanceiras</t>
    </r>
  </si>
  <si>
    <r>
      <t>L</t>
    </r>
    <r>
      <rPr>
        <sz val="11"/>
        <rFont val="Arial"/>
        <family val="2"/>
      </rPr>
      <t>ucro</t>
    </r>
  </si>
  <si>
    <r>
      <t>I1:</t>
    </r>
    <r>
      <rPr>
        <sz val="11"/>
        <rFont val="Arial"/>
        <family val="2"/>
      </rPr>
      <t xml:space="preserve"> PIS e COFINS</t>
    </r>
  </si>
  <si>
    <r>
      <t>I2:</t>
    </r>
    <r>
      <rPr>
        <sz val="11"/>
        <rFont val="Arial"/>
        <family val="2"/>
      </rPr>
      <t xml:space="preserve"> ISSQN (conforme legislação municipal)</t>
    </r>
  </si>
  <si>
    <t>IMPERMEABILIZAÇÃO DE PISO EM GRANILITE COM POLIURETANO ALIFÁTICO BRILHANTE</t>
  </si>
  <si>
    <t>QUINZENA05</t>
  </si>
  <si>
    <t>Obra : REFORMA DA UNIDADE BÁSICA DE SAÚDE TOLEDO BARROS - ESF DALCY DE CAMPOS DE TOLEDO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</si>
</sst>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64" formatCode="_(&quot;R$ &quot;* #,##0.00_);_(&quot;R$ &quot;* \(#,##0.00\);_(&quot;R$ &quot;* &quot;-&quot;??_);_(@_)"/>
    <numFmt numFmtId="165" formatCode="_(* #,##0.00_);_(* \(#,##0.00\);_(* &quot;-&quot;??_);_(@_)"/>
    <numFmt numFmtId="166" formatCode="0.0"/>
    <numFmt numFmtId="167" formatCode="_(&quot;R$&quot;* #,##0.00_);_(&quot;R$&quot;* \(#,##0.00\);_(&quot;R$&quot;* &quot;-&quot;??_);_(@_)"/>
    <numFmt numFmtId="170" formatCode="&quot;R$&quot;#,##0_);[Red]\(&quot;R$&quot;#,##0\)"/>
    <numFmt numFmtId="172" formatCode="0.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b/>
      <sz val="10"/>
      <color indexed="8"/>
      <name val="Arial Narrow"/>
      <family val="2"/>
    </font>
    <font>
      <i/>
      <u/>
      <sz val="10"/>
      <name val="Arial Narrow"/>
      <family val="2"/>
    </font>
    <font>
      <b/>
      <i/>
      <u/>
      <sz val="10"/>
      <name val="Arial Narrow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11"/>
      <name val="Arial"/>
      <family val="2"/>
    </font>
    <font>
      <sz val="11"/>
      <color indexed="9"/>
      <name val="Arial Narrow"/>
      <family val="2"/>
    </font>
    <font>
      <i/>
      <u/>
      <sz val="10"/>
      <color indexed="8"/>
      <name val="Arial Narrow"/>
      <family val="2"/>
    </font>
    <font>
      <b/>
      <sz val="11"/>
      <color rgb="FF000000"/>
      <name val="Arial Narrow"/>
      <family val="2"/>
    </font>
    <font>
      <sz val="12"/>
      <color indexed="8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b/>
      <sz val="10"/>
      <color indexed="9"/>
      <name val="Arial"/>
      <family val="2"/>
    </font>
    <font>
      <b/>
      <sz val="12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2"/>
        <bgColor indexed="31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1">
    <xf numFmtId="0" fontId="0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11" fillId="0" borderId="0"/>
    <xf numFmtId="0" fontId="12" fillId="0" borderId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302">
    <xf numFmtId="0" fontId="0" fillId="0" borderId="0" xfId="0"/>
    <xf numFmtId="0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0" fontId="3" fillId="2" borderId="0" xfId="0" applyFont="1" applyFill="1" applyAlignment="1"/>
    <xf numFmtId="0" fontId="4" fillId="2" borderId="0" xfId="0" applyFont="1" applyFill="1" applyBorder="1" applyAlignment="1">
      <alignment horizontal="left"/>
    </xf>
    <xf numFmtId="0" fontId="3" fillId="0" borderId="0" xfId="0" applyFont="1" applyFill="1" applyAlignment="1"/>
    <xf numFmtId="0" fontId="3" fillId="2" borderId="0" xfId="0" applyFont="1" applyFill="1" applyBorder="1" applyAlignment="1">
      <alignment horizontal="center"/>
    </xf>
    <xf numFmtId="165" fontId="4" fillId="2" borderId="0" xfId="2" applyFont="1" applyFill="1" applyBorder="1" applyAlignment="1">
      <alignment horizontal="center"/>
    </xf>
    <xf numFmtId="4" fontId="4" fillId="2" borderId="0" xfId="1" applyNumberFormat="1" applyFont="1" applyFill="1" applyBorder="1" applyAlignment="1">
      <alignment horizontal="center"/>
    </xf>
    <xf numFmtId="165" fontId="8" fillId="2" borderId="0" xfId="2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center" wrapText="1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" fontId="4" fillId="4" borderId="1" xfId="1" applyNumberFormat="1" applyFont="1" applyFill="1" applyBorder="1" applyAlignment="1">
      <alignment horizontal="center" vertical="center" wrapText="1"/>
    </xf>
    <xf numFmtId="165" fontId="8" fillId="4" borderId="1" xfId="2" applyFont="1" applyFill="1" applyBorder="1" applyAlignment="1">
      <alignment horizontal="center" vertical="center" wrapText="1"/>
    </xf>
    <xf numFmtId="165" fontId="4" fillId="4" borderId="1" xfId="2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wrapText="1"/>
    </xf>
    <xf numFmtId="0" fontId="6" fillId="0" borderId="1" xfId="0" applyNumberFormat="1" applyFont="1" applyFill="1" applyBorder="1" applyAlignment="1">
      <alignment horizontal="center" wrapText="1"/>
    </xf>
    <xf numFmtId="4" fontId="6" fillId="0" borderId="1" xfId="0" applyNumberFormat="1" applyFont="1" applyFill="1" applyBorder="1" applyAlignment="1">
      <alignment wrapText="1"/>
    </xf>
    <xf numFmtId="165" fontId="6" fillId="0" borderId="1" xfId="1" applyNumberFormat="1" applyFont="1" applyFill="1" applyBorder="1" applyAlignment="1">
      <alignment horizontal="right"/>
    </xf>
    <xf numFmtId="165" fontId="6" fillId="0" borderId="1" xfId="1" applyNumberFormat="1" applyFont="1" applyFill="1" applyBorder="1" applyAlignment="1"/>
    <xf numFmtId="0" fontId="4" fillId="2" borderId="0" xfId="0" applyFont="1" applyFill="1" applyAlignment="1"/>
    <xf numFmtId="0" fontId="8" fillId="0" borderId="1" xfId="0" applyNumberFormat="1" applyFont="1" applyFill="1" applyBorder="1" applyAlignment="1">
      <alignment horizontal="right" wrapText="1"/>
    </xf>
    <xf numFmtId="0" fontId="8" fillId="0" borderId="1" xfId="0" applyNumberFormat="1" applyFont="1" applyFill="1" applyBorder="1" applyAlignment="1">
      <alignment horizontal="center" wrapText="1"/>
    </xf>
    <xf numFmtId="165" fontId="8" fillId="0" borderId="1" xfId="1" applyNumberFormat="1" applyFont="1" applyFill="1" applyBorder="1" applyAlignment="1"/>
    <xf numFmtId="0" fontId="8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/>
    <xf numFmtId="0" fontId="9" fillId="0" borderId="0" xfId="0" applyFont="1" applyFill="1" applyAlignment="1"/>
    <xf numFmtId="0" fontId="10" fillId="0" borderId="0" xfId="0" applyFont="1" applyFill="1" applyAlignment="1"/>
    <xf numFmtId="0" fontId="4" fillId="2" borderId="0" xfId="0" applyFont="1" applyFill="1" applyBorder="1" applyAlignment="1">
      <alignment horizontal="center"/>
    </xf>
    <xf numFmtId="165" fontId="3" fillId="2" borderId="0" xfId="2" applyFont="1" applyFill="1" applyBorder="1" applyAlignment="1"/>
    <xf numFmtId="165" fontId="3" fillId="2" borderId="0" xfId="2" applyFont="1" applyFill="1" applyAlignment="1"/>
    <xf numFmtId="49" fontId="3" fillId="2" borderId="0" xfId="0" applyNumberFormat="1" applyFont="1" applyFill="1" applyAlignment="1">
      <alignment horizontal="center"/>
    </xf>
    <xf numFmtId="4" fontId="3" fillId="2" borderId="0" xfId="1" applyNumberFormat="1" applyFont="1" applyFill="1" applyAlignment="1">
      <alignment horizontal="center"/>
    </xf>
    <xf numFmtId="165" fontId="6" fillId="2" borderId="0" xfId="2" applyFont="1" applyFill="1" applyAlignment="1"/>
    <xf numFmtId="0" fontId="3" fillId="2" borderId="0" xfId="0" applyFont="1" applyFill="1" applyAlignment="1">
      <alignment horizontal="justify" wrapText="1"/>
    </xf>
    <xf numFmtId="0" fontId="3" fillId="2" borderId="0" xfId="0" applyFont="1" applyFill="1" applyAlignment="1">
      <alignment wrapText="1"/>
    </xf>
    <xf numFmtId="0" fontId="8" fillId="0" borderId="1" xfId="0" applyFont="1" applyFill="1" applyBorder="1" applyAlignment="1">
      <alignment wrapText="1"/>
    </xf>
    <xf numFmtId="0" fontId="3" fillId="0" borderId="1" xfId="0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/>
    <xf numFmtId="165" fontId="6" fillId="0" borderId="1" xfId="1" applyFont="1" applyFill="1" applyBorder="1" applyAlignment="1"/>
    <xf numFmtId="0" fontId="16" fillId="2" borderId="0" xfId="0" applyFont="1" applyFill="1" applyProtection="1"/>
    <xf numFmtId="0" fontId="5" fillId="2" borderId="0" xfId="0" applyFont="1" applyFill="1" applyAlignment="1" applyProtection="1"/>
    <xf numFmtId="0" fontId="5" fillId="2" borderId="0" xfId="0" applyFont="1" applyFill="1" applyProtection="1"/>
    <xf numFmtId="2" fontId="18" fillId="5" borderId="3" xfId="13" applyNumberFormat="1" applyFont="1" applyFill="1" applyBorder="1" applyProtection="1"/>
    <xf numFmtId="2" fontId="18" fillId="5" borderId="4" xfId="13" applyNumberFormat="1" applyFont="1" applyFill="1" applyBorder="1" applyProtection="1"/>
    <xf numFmtId="0" fontId="20" fillId="2" borderId="0" xfId="0" applyFont="1" applyFill="1" applyAlignment="1" applyProtection="1">
      <alignment horizontal="center"/>
    </xf>
    <xf numFmtId="2" fontId="19" fillId="5" borderId="6" xfId="13" applyNumberFormat="1" applyFont="1" applyFill="1" applyBorder="1" applyAlignment="1" applyProtection="1">
      <alignment horizontal="centerContinuous"/>
    </xf>
    <xf numFmtId="2" fontId="19" fillId="5" borderId="7" xfId="13" applyNumberFormat="1" applyFont="1" applyFill="1" applyBorder="1" applyAlignment="1" applyProtection="1">
      <alignment horizontal="centerContinuous"/>
    </xf>
    <xf numFmtId="2" fontId="19" fillId="5" borderId="9" xfId="13" applyNumberFormat="1" applyFont="1" applyFill="1" applyBorder="1" applyAlignment="1" applyProtection="1">
      <alignment horizontal="centerContinuous"/>
    </xf>
    <xf numFmtId="2" fontId="19" fillId="5" borderId="10" xfId="13" applyNumberFormat="1" applyFont="1" applyFill="1" applyBorder="1" applyAlignment="1" applyProtection="1">
      <alignment horizontal="centerContinuous"/>
    </xf>
    <xf numFmtId="1" fontId="3" fillId="2" borderId="13" xfId="0" applyNumberFormat="1" applyFont="1" applyFill="1" applyBorder="1" applyAlignment="1" applyProtection="1">
      <alignment horizontal="left" vertical="top" wrapText="1"/>
    </xf>
    <xf numFmtId="1" fontId="3" fillId="2" borderId="14" xfId="0" applyNumberFormat="1" applyFont="1" applyFill="1" applyBorder="1" applyAlignment="1" applyProtection="1">
      <alignment horizontal="left" vertical="top" wrapText="1"/>
    </xf>
    <xf numFmtId="164" fontId="18" fillId="2" borderId="14" xfId="13" applyNumberFormat="1" applyFont="1" applyFill="1" applyBorder="1" applyAlignment="1" applyProtection="1">
      <alignment horizontal="right"/>
    </xf>
    <xf numFmtId="10" fontId="5" fillId="3" borderId="15" xfId="14" applyNumberFormat="1" applyFont="1" applyFill="1" applyBorder="1" applyProtection="1"/>
    <xf numFmtId="2" fontId="18" fillId="2" borderId="16" xfId="13" applyNumberFormat="1" applyFont="1" applyFill="1" applyBorder="1" applyProtection="1"/>
    <xf numFmtId="2" fontId="18" fillId="2" borderId="17" xfId="13" applyNumberFormat="1" applyFont="1" applyFill="1" applyBorder="1" applyProtection="1"/>
    <xf numFmtId="1" fontId="3" fillId="2" borderId="18" xfId="0" applyNumberFormat="1" applyFont="1" applyFill="1" applyBorder="1" applyAlignment="1" applyProtection="1">
      <alignment horizontal="left" vertical="top" wrapText="1"/>
    </xf>
    <xf numFmtId="1" fontId="3" fillId="2" borderId="1" xfId="0" applyNumberFormat="1" applyFont="1" applyFill="1" applyBorder="1" applyAlignment="1" applyProtection="1">
      <alignment horizontal="left" vertical="top" wrapText="1"/>
    </xf>
    <xf numFmtId="164" fontId="18" fillId="2" borderId="1" xfId="13" applyNumberFormat="1" applyFont="1" applyFill="1" applyBorder="1" applyAlignment="1" applyProtection="1">
      <alignment horizontal="right"/>
    </xf>
    <xf numFmtId="0" fontId="5" fillId="3" borderId="15" xfId="0" applyFont="1" applyFill="1" applyBorder="1" applyProtection="1"/>
    <xf numFmtId="2" fontId="18" fillId="2" borderId="2" xfId="13" applyNumberFormat="1" applyFont="1" applyFill="1" applyBorder="1" applyProtection="1"/>
    <xf numFmtId="2" fontId="18" fillId="2" borderId="19" xfId="13" applyNumberFormat="1" applyFont="1" applyFill="1" applyBorder="1" applyProtection="1"/>
    <xf numFmtId="2" fontId="18" fillId="2" borderId="20" xfId="13" applyNumberFormat="1" applyFont="1" applyFill="1" applyBorder="1" applyProtection="1"/>
    <xf numFmtId="10" fontId="18" fillId="3" borderId="15" xfId="7" applyNumberFormat="1" applyFont="1" applyFill="1" applyBorder="1" applyAlignment="1" applyProtection="1">
      <alignment horizontal="center"/>
    </xf>
    <xf numFmtId="0" fontId="4" fillId="2" borderId="21" xfId="0" applyFont="1" applyFill="1" applyBorder="1" applyAlignment="1" applyProtection="1">
      <alignment horizontal="right" vertical="top"/>
    </xf>
    <xf numFmtId="2" fontId="18" fillId="2" borderId="21" xfId="13" applyNumberFormat="1" applyFont="1" applyFill="1" applyBorder="1" applyAlignment="1" applyProtection="1">
      <alignment wrapText="1"/>
    </xf>
    <xf numFmtId="164" fontId="21" fillId="2" borderId="21" xfId="13" applyNumberFormat="1" applyFont="1" applyFill="1" applyBorder="1" applyAlignment="1" applyProtection="1">
      <alignment horizontal="right"/>
    </xf>
    <xf numFmtId="2" fontId="18" fillId="2" borderId="21" xfId="13" applyNumberFormat="1" applyFont="1" applyFill="1" applyBorder="1" applyProtection="1"/>
    <xf numFmtId="2" fontId="3" fillId="5" borderId="22" xfId="13" applyNumberFormat="1" applyFont="1" applyFill="1" applyBorder="1" applyAlignment="1" applyProtection="1">
      <alignment horizontal="right"/>
    </xf>
    <xf numFmtId="2" fontId="4" fillId="5" borderId="23" xfId="13" applyNumberFormat="1" applyFont="1" applyFill="1" applyBorder="1" applyAlignment="1" applyProtection="1">
      <alignment horizontal="right"/>
    </xf>
    <xf numFmtId="164" fontId="4" fillId="5" borderId="21" xfId="13" applyNumberFormat="1" applyFont="1" applyFill="1" applyBorder="1" applyProtection="1"/>
    <xf numFmtId="9" fontId="4" fillId="5" borderId="24" xfId="7" applyFont="1" applyFill="1" applyBorder="1" applyAlignment="1" applyProtection="1">
      <alignment horizontal="center"/>
    </xf>
    <xf numFmtId="10" fontId="3" fillId="5" borderId="12" xfId="7" applyNumberFormat="1" applyFont="1" applyFill="1" applyBorder="1" applyAlignment="1" applyProtection="1">
      <alignment horizontal="centerContinuous"/>
    </xf>
    <xf numFmtId="10" fontId="4" fillId="5" borderId="21" xfId="7" applyNumberFormat="1" applyFont="1" applyFill="1" applyBorder="1" applyProtection="1"/>
    <xf numFmtId="2" fontId="3" fillId="5" borderId="9" xfId="13" applyNumberFormat="1" applyFont="1" applyFill="1" applyBorder="1" applyAlignment="1" applyProtection="1">
      <alignment horizontal="right"/>
    </xf>
    <xf numFmtId="2" fontId="4" fillId="5" borderId="10" xfId="13" applyNumberFormat="1" applyFont="1" applyFill="1" applyBorder="1" applyAlignment="1" applyProtection="1">
      <alignment horizontal="right"/>
    </xf>
    <xf numFmtId="167" fontId="3" fillId="5" borderId="22" xfId="3" applyFont="1" applyFill="1" applyBorder="1" applyProtection="1"/>
    <xf numFmtId="167" fontId="3" fillId="5" borderId="21" xfId="3" applyFont="1" applyFill="1" applyBorder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165" fontId="5" fillId="2" borderId="0" xfId="12" applyFont="1" applyFill="1" applyProtection="1"/>
    <xf numFmtId="166" fontId="5" fillId="2" borderId="0" xfId="0" applyNumberFormat="1" applyFont="1" applyFill="1" applyProtection="1"/>
    <xf numFmtId="2" fontId="19" fillId="5" borderId="12" xfId="13" applyNumberFormat="1" applyFont="1" applyFill="1" applyBorder="1" applyAlignment="1" applyProtection="1">
      <alignment horizontal="centerContinuous" vertical="center"/>
    </xf>
    <xf numFmtId="10" fontId="4" fillId="5" borderId="12" xfId="7" applyNumberFormat="1" applyFont="1" applyFill="1" applyBorder="1" applyProtection="1"/>
    <xf numFmtId="10" fontId="5" fillId="3" borderId="25" xfId="14" applyNumberFormat="1" applyFont="1" applyFill="1" applyBorder="1" applyProtection="1"/>
    <xf numFmtId="2" fontId="18" fillId="2" borderId="21" xfId="13" applyNumberFormat="1" applyFont="1" applyFill="1" applyBorder="1" applyAlignment="1" applyProtection="1">
      <alignment horizontal="center"/>
    </xf>
    <xf numFmtId="49" fontId="3" fillId="2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center"/>
    </xf>
    <xf numFmtId="0" fontId="4" fillId="7" borderId="0" xfId="0" applyFont="1" applyFill="1" applyAlignment="1"/>
    <xf numFmtId="4" fontId="6" fillId="0" borderId="26" xfId="0" applyNumberFormat="1" applyFont="1" applyFill="1" applyBorder="1" applyAlignment="1">
      <alignment wrapText="1"/>
    </xf>
    <xf numFmtId="165" fontId="6" fillId="2" borderId="0" xfId="2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3" fillId="2" borderId="0" xfId="0" applyNumberFormat="1" applyFont="1" applyFill="1" applyBorder="1" applyAlignment="1">
      <alignment horizontal="justify" wrapText="1"/>
    </xf>
    <xf numFmtId="4" fontId="3" fillId="2" borderId="0" xfId="1" applyNumberFormat="1" applyFont="1" applyFill="1" applyBorder="1" applyAlignment="1"/>
    <xf numFmtId="165" fontId="6" fillId="2" borderId="0" xfId="2" applyFont="1" applyFill="1" applyBorder="1" applyAlignment="1"/>
    <xf numFmtId="49" fontId="4" fillId="2" borderId="0" xfId="0" applyNumberFormat="1" applyFont="1" applyFill="1" applyBorder="1" applyAlignment="1">
      <alignment horizontal="justify" wrapText="1"/>
    </xf>
    <xf numFmtId="165" fontId="4" fillId="2" borderId="0" xfId="2" applyFont="1" applyFill="1" applyBorder="1" applyAlignment="1">
      <alignment horizontal="justify" wrapText="1"/>
    </xf>
    <xf numFmtId="165" fontId="3" fillId="2" borderId="0" xfId="2" applyFont="1" applyFill="1" applyBorder="1" applyAlignment="1">
      <alignment horizontal="center"/>
    </xf>
    <xf numFmtId="0" fontId="14" fillId="3" borderId="0" xfId="0" applyFont="1" applyFill="1" applyBorder="1" applyAlignment="1">
      <alignment horizontal="left"/>
    </xf>
    <xf numFmtId="165" fontId="5" fillId="3" borderId="0" xfId="12" applyFont="1" applyFill="1" applyBorder="1"/>
    <xf numFmtId="0" fontId="5" fillId="3" borderId="0" xfId="0" applyFont="1" applyFill="1" applyAlignment="1"/>
    <xf numFmtId="0" fontId="5" fillId="3" borderId="0" xfId="0" applyFont="1" applyFill="1"/>
    <xf numFmtId="0" fontId="16" fillId="3" borderId="0" xfId="0" applyFont="1" applyFill="1"/>
    <xf numFmtId="165" fontId="14" fillId="3" borderId="0" xfId="12" applyFont="1" applyFill="1" applyBorder="1" applyAlignment="1">
      <alignment horizontal="center"/>
    </xf>
    <xf numFmtId="165" fontId="17" fillId="3" borderId="0" xfId="12" applyFont="1" applyFill="1" applyBorder="1" applyAlignment="1"/>
    <xf numFmtId="0" fontId="4" fillId="0" borderId="0" xfId="0" applyFont="1" applyFill="1" applyAlignment="1">
      <alignment horizontal="center"/>
    </xf>
    <xf numFmtId="0" fontId="8" fillId="8" borderId="1" xfId="4" applyNumberFormat="1" applyFont="1" applyFill="1" applyBorder="1" applyAlignment="1">
      <alignment horizontal="center" vertical="center"/>
    </xf>
    <xf numFmtId="49" fontId="8" fillId="8" borderId="1" xfId="4" applyNumberFormat="1" applyFont="1" applyFill="1" applyBorder="1" applyAlignment="1">
      <alignment horizontal="center" vertical="center" wrapText="1"/>
    </xf>
    <xf numFmtId="0" fontId="3" fillId="2" borderId="0" xfId="4" applyNumberFormat="1" applyFont="1" applyFill="1" applyAlignment="1">
      <alignment horizontal="center"/>
    </xf>
    <xf numFmtId="0" fontId="3" fillId="2" borderId="0" xfId="4" applyFont="1" applyFill="1" applyAlignment="1">
      <alignment horizontal="justify" wrapText="1"/>
    </xf>
    <xf numFmtId="0" fontId="16" fillId="3" borderId="0" xfId="0" applyFont="1" applyFill="1" applyBorder="1"/>
    <xf numFmtId="0" fontId="20" fillId="3" borderId="0" xfId="0" applyFont="1" applyFill="1" applyBorder="1"/>
    <xf numFmtId="9" fontId="14" fillId="3" borderId="0" xfId="0" applyNumberFormat="1" applyFont="1" applyFill="1" applyBorder="1"/>
    <xf numFmtId="0" fontId="3" fillId="9" borderId="0" xfId="0" applyFont="1" applyFill="1" applyAlignment="1"/>
    <xf numFmtId="0" fontId="4" fillId="9" borderId="0" xfId="0" applyFont="1" applyFill="1" applyAlignment="1"/>
    <xf numFmtId="0" fontId="10" fillId="9" borderId="0" xfId="0" applyFont="1" applyFill="1" applyAlignment="1"/>
    <xf numFmtId="0" fontId="3" fillId="3" borderId="0" xfId="0" applyFont="1" applyFill="1" applyAlignment="1">
      <alignment horizontal="center"/>
    </xf>
    <xf numFmtId="4" fontId="3" fillId="3" borderId="0" xfId="1" applyNumberFormat="1" applyFont="1" applyFill="1" applyBorder="1" applyAlignment="1"/>
    <xf numFmtId="165" fontId="6" fillId="3" borderId="0" xfId="2" applyFont="1" applyFill="1" applyBorder="1" applyAlignment="1"/>
    <xf numFmtId="0" fontId="3" fillId="3" borderId="0" xfId="0" applyNumberFormat="1" applyFont="1" applyFill="1" applyAlignment="1">
      <alignment horizontal="center"/>
    </xf>
    <xf numFmtId="0" fontId="3" fillId="3" borderId="0" xfId="0" applyNumberFormat="1" applyFont="1" applyFill="1" applyBorder="1" applyAlignment="1">
      <alignment horizontal="center"/>
    </xf>
    <xf numFmtId="165" fontId="8" fillId="3" borderId="0" xfId="1" applyNumberFormat="1" applyFont="1" applyFill="1" applyBorder="1" applyAlignment="1">
      <alignment horizontal="center" vertical="center"/>
    </xf>
    <xf numFmtId="165" fontId="6" fillId="3" borderId="0" xfId="2" applyFont="1" applyFill="1" applyAlignment="1"/>
    <xf numFmtId="0" fontId="3" fillId="3" borderId="0" xfId="0" applyFont="1" applyFill="1" applyBorder="1" applyAlignment="1">
      <alignment horizontal="center"/>
    </xf>
    <xf numFmtId="0" fontId="3" fillId="0" borderId="0" xfId="4" applyFont="1" applyFill="1" applyBorder="1" applyAlignment="1">
      <alignment horizontal="left"/>
    </xf>
    <xf numFmtId="0" fontId="3" fillId="0" borderId="0" xfId="4" applyFont="1" applyFill="1" applyBorder="1" applyAlignment="1">
      <alignment horizontal="center" wrapText="1"/>
    </xf>
    <xf numFmtId="0" fontId="8" fillId="0" borderId="1" xfId="0" applyNumberFormat="1" applyFont="1" applyFill="1" applyBorder="1" applyAlignment="1">
      <alignment wrapText="1"/>
    </xf>
    <xf numFmtId="4" fontId="8" fillId="0" borderId="1" xfId="0" applyNumberFormat="1" applyFont="1" applyFill="1" applyBorder="1" applyAlignment="1">
      <alignment wrapText="1"/>
    </xf>
    <xf numFmtId="165" fontId="8" fillId="0" borderId="1" xfId="1" applyNumberFormat="1" applyFont="1" applyFill="1" applyBorder="1" applyAlignment="1">
      <alignment horizontal="right"/>
    </xf>
    <xf numFmtId="17" fontId="3" fillId="2" borderId="26" xfId="4" applyNumberFormat="1" applyFont="1" applyFill="1" applyBorder="1" applyAlignment="1" applyProtection="1">
      <alignment horizontal="center" wrapText="1"/>
    </xf>
    <xf numFmtId="0" fontId="4" fillId="3" borderId="0" xfId="0" applyFont="1" applyFill="1" applyAlignment="1">
      <alignment horizontal="center"/>
    </xf>
    <xf numFmtId="4" fontId="3" fillId="2" borderId="0" xfId="1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horizontal="center"/>
    </xf>
    <xf numFmtId="0" fontId="22" fillId="0" borderId="1" xfId="0" applyNumberFormat="1" applyFont="1" applyFill="1" applyBorder="1" applyAlignment="1">
      <alignment wrapText="1"/>
    </xf>
    <xf numFmtId="0" fontId="22" fillId="0" borderId="1" xfId="0" applyNumberFormat="1" applyFont="1" applyFill="1" applyBorder="1" applyAlignment="1">
      <alignment horizontal="center" wrapText="1"/>
    </xf>
    <xf numFmtId="4" fontId="22" fillId="0" borderId="1" xfId="0" applyNumberFormat="1" applyFont="1" applyFill="1" applyBorder="1" applyAlignment="1">
      <alignment wrapText="1"/>
    </xf>
    <xf numFmtId="165" fontId="22" fillId="0" borderId="1" xfId="1" applyNumberFormat="1" applyFont="1" applyFill="1" applyBorder="1" applyAlignment="1">
      <alignment horizontal="right"/>
    </xf>
    <xf numFmtId="0" fontId="0" fillId="3" borderId="0" xfId="0" applyFill="1" applyAlignment="1">
      <alignment horizontal="center" vertical="center"/>
    </xf>
    <xf numFmtId="0" fontId="6" fillId="0" borderId="0" xfId="0" applyNumberFormat="1" applyFont="1" applyFill="1" applyBorder="1" applyAlignment="1">
      <alignment horizontal="center"/>
    </xf>
    <xf numFmtId="0" fontId="25" fillId="0" borderId="18" xfId="0" applyFont="1" applyFill="1" applyBorder="1" applyAlignment="1">
      <alignment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172" fontId="25" fillId="0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5" fillId="0" borderId="19" xfId="0" applyNumberFormat="1" applyFont="1" applyFill="1" applyBorder="1" applyAlignment="1">
      <alignment horizontal="center" vertical="center" wrapText="1"/>
    </xf>
    <xf numFmtId="0" fontId="26" fillId="0" borderId="18" xfId="0" applyFont="1" applyBorder="1"/>
    <xf numFmtId="0" fontId="26" fillId="0" borderId="1" xfId="0" applyFont="1" applyBorder="1"/>
    <xf numFmtId="2" fontId="26" fillId="0" borderId="19" xfId="0" applyNumberFormat="1" applyFont="1" applyBorder="1"/>
    <xf numFmtId="0" fontId="23" fillId="10" borderId="18" xfId="0" applyFont="1" applyFill="1" applyBorder="1" applyAlignment="1">
      <alignment vertical="center" wrapText="1"/>
    </xf>
    <xf numFmtId="2" fontId="25" fillId="12" borderId="1" xfId="0" applyNumberFormat="1" applyFont="1" applyFill="1" applyBorder="1" applyAlignment="1">
      <alignment horizontal="left" vertical="center" wrapText="1"/>
    </xf>
    <xf numFmtId="0" fontId="23" fillId="10" borderId="1" xfId="0" applyFont="1" applyFill="1" applyBorder="1" applyAlignment="1">
      <alignment vertical="center" wrapText="1"/>
    </xf>
    <xf numFmtId="2" fontId="25" fillId="12" borderId="19" xfId="0" applyNumberFormat="1" applyFont="1" applyFill="1" applyBorder="1" applyAlignment="1">
      <alignment horizontal="left" vertical="center" wrapText="1"/>
    </xf>
    <xf numFmtId="0" fontId="23" fillId="10" borderId="29" xfId="0" applyFont="1" applyFill="1" applyBorder="1" applyAlignment="1">
      <alignment vertical="center" wrapText="1"/>
    </xf>
    <xf numFmtId="2" fontId="25" fillId="12" borderId="30" xfId="0" applyNumberFormat="1" applyFont="1" applyFill="1" applyBorder="1" applyAlignment="1">
      <alignment horizontal="left" vertical="center" wrapText="1"/>
    </xf>
    <xf numFmtId="0" fontId="23" fillId="10" borderId="30" xfId="0" applyFont="1" applyFill="1" applyBorder="1" applyAlignment="1">
      <alignment vertical="center" wrapText="1"/>
    </xf>
    <xf numFmtId="2" fontId="25" fillId="12" borderId="31" xfId="0" applyNumberFormat="1" applyFont="1" applyFill="1" applyBorder="1" applyAlignment="1">
      <alignment horizontal="left" vertical="center" wrapText="1"/>
    </xf>
    <xf numFmtId="0" fontId="23" fillId="10" borderId="22" xfId="0" applyFont="1" applyFill="1" applyBorder="1" applyAlignment="1">
      <alignment horizontal="right" vertical="center" wrapText="1"/>
    </xf>
    <xf numFmtId="0" fontId="23" fillId="10" borderId="21" xfId="0" applyFont="1" applyFill="1" applyBorder="1" applyAlignment="1">
      <alignment horizontal="right" vertical="center" wrapText="1"/>
    </xf>
    <xf numFmtId="0" fontId="23" fillId="10" borderId="32" xfId="0" applyFont="1" applyFill="1" applyBorder="1" applyAlignment="1">
      <alignment horizontal="right" vertical="center" wrapText="1"/>
    </xf>
    <xf numFmtId="2" fontId="25" fillId="12" borderId="33" xfId="0" applyNumberFormat="1" applyFont="1" applyFill="1" applyBorder="1" applyAlignment="1">
      <alignment horizontal="left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0" fontId="0" fillId="0" borderId="0" xfId="0" applyNumberFormat="1"/>
    <xf numFmtId="4" fontId="8" fillId="0" borderId="1" xfId="1" applyNumberFormat="1" applyFont="1" applyFill="1" applyBorder="1" applyAlignment="1"/>
    <xf numFmtId="4" fontId="22" fillId="0" borderId="1" xfId="1" applyNumberFormat="1" applyFont="1" applyFill="1" applyBorder="1" applyAlignment="1"/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vertical="center" wrapText="1"/>
    </xf>
    <xf numFmtId="165" fontId="6" fillId="0" borderId="1" xfId="1" applyNumberFormat="1" applyFont="1" applyFill="1" applyBorder="1" applyAlignment="1">
      <alignment horizontal="right" vertical="center"/>
    </xf>
    <xf numFmtId="165" fontId="6" fillId="0" borderId="1" xfId="1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4" fillId="0" borderId="1" xfId="4" applyNumberFormat="1" applyFont="1" applyFill="1" applyBorder="1" applyAlignment="1" applyProtection="1">
      <alignment horizontal="center"/>
    </xf>
    <xf numFmtId="0" fontId="3" fillId="0" borderId="1" xfId="4" applyFont="1" applyFill="1" applyBorder="1" applyAlignment="1" applyProtection="1">
      <alignment horizontal="left" wrapText="1"/>
    </xf>
    <xf numFmtId="17" fontId="3" fillId="0" borderId="1" xfId="4" applyNumberFormat="1" applyFont="1" applyFill="1" applyBorder="1" applyAlignment="1" applyProtection="1">
      <alignment horizontal="center" wrapText="1"/>
    </xf>
    <xf numFmtId="0" fontId="4" fillId="0" borderId="1" xfId="4" applyNumberFormat="1" applyFont="1" applyFill="1" applyBorder="1" applyAlignment="1">
      <alignment horizontal="center"/>
    </xf>
    <xf numFmtId="49" fontId="3" fillId="0" borderId="1" xfId="4" applyNumberFormat="1" applyFont="1" applyFill="1" applyBorder="1" applyAlignment="1">
      <alignment horizontal="left" wrapText="1"/>
    </xf>
    <xf numFmtId="0" fontId="4" fillId="6" borderId="0" xfId="0" applyFont="1" applyFill="1" applyAlignment="1">
      <alignment vertical="center"/>
    </xf>
    <xf numFmtId="49" fontId="6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right" wrapText="1"/>
    </xf>
    <xf numFmtId="0" fontId="3" fillId="0" borderId="0" xfId="0" applyNumberFormat="1" applyFont="1" applyFill="1" applyBorder="1" applyAlignment="1">
      <alignment horizontal="center"/>
    </xf>
    <xf numFmtId="4" fontId="6" fillId="0" borderId="28" xfId="1" applyNumberFormat="1" applyFont="1" applyFill="1" applyBorder="1" applyAlignment="1"/>
    <xf numFmtId="165" fontId="6" fillId="0" borderId="0" xfId="1" applyNumberFormat="1" applyFont="1" applyFill="1" applyBorder="1" applyAlignment="1">
      <alignment horizontal="right"/>
    </xf>
    <xf numFmtId="165" fontId="8" fillId="0" borderId="0" xfId="1" applyNumberFormat="1" applyFont="1" applyFill="1" applyBorder="1" applyAlignment="1"/>
    <xf numFmtId="0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" fontId="8" fillId="0" borderId="0" xfId="1" applyNumberFormat="1" applyFont="1" applyFill="1" applyBorder="1" applyAlignment="1"/>
    <xf numFmtId="0" fontId="4" fillId="0" borderId="0" xfId="0" applyFont="1" applyFill="1" applyBorder="1" applyAlignment="1">
      <alignment horizontal="center"/>
    </xf>
    <xf numFmtId="165" fontId="3" fillId="0" borderId="0" xfId="2" applyFont="1" applyFill="1" applyBorder="1" applyAlignment="1"/>
    <xf numFmtId="4" fontId="3" fillId="0" borderId="0" xfId="1" applyNumberFormat="1" applyFont="1" applyFill="1" applyBorder="1" applyAlignment="1">
      <alignment horizontal="center"/>
    </xf>
    <xf numFmtId="165" fontId="6" fillId="0" borderId="0" xfId="2" applyFont="1" applyFill="1" applyAlignment="1"/>
    <xf numFmtId="165" fontId="3" fillId="0" borderId="0" xfId="2" applyFont="1" applyFill="1" applyAlignment="1"/>
    <xf numFmtId="49" fontId="3" fillId="0" borderId="0" xfId="0" applyNumberFormat="1" applyFont="1" applyFill="1" applyAlignment="1">
      <alignment horizontal="center"/>
    </xf>
    <xf numFmtId="0" fontId="23" fillId="10" borderId="34" xfId="0" applyFont="1" applyFill="1" applyBorder="1" applyAlignment="1">
      <alignment horizontal="center" vertical="center" wrapText="1"/>
    </xf>
    <xf numFmtId="0" fontId="23" fillId="10" borderId="35" xfId="0" applyFont="1" applyFill="1" applyBorder="1" applyAlignment="1">
      <alignment horizontal="center" vertical="center" wrapText="1"/>
    </xf>
    <xf numFmtId="0" fontId="23" fillId="10" borderId="36" xfId="0" applyFont="1" applyFill="1" applyBorder="1" applyAlignment="1">
      <alignment horizontal="center" vertical="center" wrapText="1"/>
    </xf>
    <xf numFmtId="0" fontId="24" fillId="11" borderId="39" xfId="0" applyFont="1" applyFill="1" applyBorder="1" applyAlignment="1">
      <alignment horizontal="center" vertical="top"/>
    </xf>
    <xf numFmtId="0" fontId="24" fillId="11" borderId="40" xfId="0" applyFont="1" applyFill="1" applyBorder="1" applyAlignment="1">
      <alignment vertical="top" wrapText="1"/>
    </xf>
    <xf numFmtId="0" fontId="24" fillId="11" borderId="40" xfId="0" applyFont="1" applyFill="1" applyBorder="1" applyAlignment="1">
      <alignment horizontal="center" vertical="top"/>
    </xf>
    <xf numFmtId="4" fontId="24" fillId="11" borderId="40" xfId="0" applyNumberFormat="1" applyFont="1" applyFill="1" applyBorder="1" applyAlignment="1">
      <alignment horizontal="center" vertical="top"/>
    </xf>
    <xf numFmtId="4" fontId="24" fillId="11" borderId="33" xfId="0" applyNumberFormat="1" applyFont="1" applyFill="1" applyBorder="1" applyAlignment="1">
      <alignment horizontal="center" vertical="top"/>
    </xf>
    <xf numFmtId="0" fontId="25" fillId="0" borderId="37" xfId="0" applyFont="1" applyFill="1" applyBorder="1" applyAlignment="1">
      <alignment horizontal="center" vertical="center" wrapText="1"/>
    </xf>
    <xf numFmtId="0" fontId="25" fillId="0" borderId="38" xfId="0" applyFont="1" applyFill="1" applyBorder="1" applyAlignment="1">
      <alignment horizontal="left" vertical="center" wrapText="1"/>
    </xf>
    <xf numFmtId="0" fontId="25" fillId="0" borderId="38" xfId="0" applyFont="1" applyFill="1" applyBorder="1" applyAlignment="1">
      <alignment horizontal="center" vertical="center" wrapText="1"/>
    </xf>
    <xf numFmtId="4" fontId="25" fillId="0" borderId="20" xfId="0" applyNumberFormat="1" applyFont="1" applyFill="1" applyBorder="1" applyAlignment="1">
      <alignment horizontal="center" vertical="center" wrapText="1"/>
    </xf>
    <xf numFmtId="0" fontId="23" fillId="10" borderId="39" xfId="0" applyFont="1" applyFill="1" applyBorder="1" applyAlignment="1">
      <alignment horizontal="center" vertical="center" wrapText="1"/>
    </xf>
    <xf numFmtId="0" fontId="23" fillId="10" borderId="40" xfId="0" applyFont="1" applyFill="1" applyBorder="1" applyAlignment="1">
      <alignment horizontal="center" vertical="center" wrapText="1"/>
    </xf>
    <xf numFmtId="0" fontId="23" fillId="10" borderId="33" xfId="0" applyFont="1" applyFill="1" applyBorder="1" applyAlignment="1">
      <alignment horizontal="center" vertical="center" wrapText="1"/>
    </xf>
    <xf numFmtId="0" fontId="26" fillId="0" borderId="18" xfId="0" applyFont="1" applyBorder="1" applyAlignment="1">
      <alignment horizontal="center"/>
    </xf>
    <xf numFmtId="2" fontId="2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26" fillId="0" borderId="1" xfId="0" applyFont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center" vertical="top"/>
    </xf>
    <xf numFmtId="0" fontId="23" fillId="0" borderId="0" xfId="0" applyFont="1" applyFill="1" applyBorder="1" applyAlignment="1">
      <alignment vertical="center" wrapText="1"/>
    </xf>
    <xf numFmtId="0" fontId="0" fillId="0" borderId="0" xfId="0" applyFill="1" applyBorder="1"/>
    <xf numFmtId="0" fontId="26" fillId="0" borderId="0" xfId="0" applyFont="1" applyFill="1" applyBorder="1"/>
    <xf numFmtId="2" fontId="25" fillId="0" borderId="38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right" vertical="center" wrapText="1"/>
    </xf>
    <xf numFmtId="2" fontId="23" fillId="0" borderId="38" xfId="0" applyNumberFormat="1" applyFont="1" applyFill="1" applyBorder="1" applyAlignment="1">
      <alignment horizontal="center" vertical="center" wrapText="1"/>
    </xf>
    <xf numFmtId="0" fontId="3" fillId="13" borderId="0" xfId="0" applyNumberFormat="1" applyFont="1" applyFill="1" applyAlignment="1">
      <alignment horizontal="center"/>
    </xf>
    <xf numFmtId="49" fontId="3" fillId="13" borderId="0" xfId="0" applyNumberFormat="1" applyFont="1" applyFill="1" applyBorder="1" applyAlignment="1">
      <alignment horizontal="center"/>
    </xf>
    <xf numFmtId="0" fontId="3" fillId="13" borderId="0" xfId="0" applyFont="1" applyFill="1" applyAlignment="1"/>
    <xf numFmtId="0" fontId="17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/>
    </xf>
    <xf numFmtId="10" fontId="16" fillId="0" borderId="1" xfId="0" applyNumberFormat="1" applyFont="1" applyFill="1" applyBorder="1" applyAlignment="1">
      <alignment horizontal="center" vertical="center"/>
    </xf>
    <xf numFmtId="10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14" borderId="0" xfId="0" applyNumberFormat="1" applyFont="1" applyFill="1" applyBorder="1" applyAlignment="1">
      <alignment horizontal="center"/>
    </xf>
    <xf numFmtId="0" fontId="3" fillId="14" borderId="0" xfId="0" applyFont="1" applyFill="1" applyAlignment="1"/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10" fontId="28" fillId="3" borderId="1" xfId="0" applyNumberFormat="1" applyFont="1" applyFill="1" applyBorder="1" applyAlignment="1">
      <alignment horizontal="center" vertical="center"/>
    </xf>
    <xf numFmtId="0" fontId="3" fillId="14" borderId="0" xfId="4" applyFont="1" applyFill="1" applyAlignment="1">
      <alignment horizontal="center"/>
    </xf>
    <xf numFmtId="0" fontId="3" fillId="14" borderId="0" xfId="0" applyNumberFormat="1" applyFont="1" applyFill="1" applyBorder="1" applyAlignment="1">
      <alignment horizontal="right"/>
    </xf>
    <xf numFmtId="10" fontId="17" fillId="3" borderId="1" xfId="0" applyNumberFormat="1" applyFont="1" applyFill="1" applyBorder="1" applyAlignment="1">
      <alignment horizontal="center" vertical="center"/>
    </xf>
    <xf numFmtId="0" fontId="27" fillId="0" borderId="0" xfId="0" applyFont="1" applyFill="1" applyAlignment="1">
      <alignment vertical="center"/>
    </xf>
    <xf numFmtId="0" fontId="17" fillId="3" borderId="0" xfId="0" applyFont="1" applyFill="1" applyBorder="1" applyAlignment="1">
      <alignment vertical="center"/>
    </xf>
    <xf numFmtId="10" fontId="17" fillId="3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justify"/>
    </xf>
    <xf numFmtId="165" fontId="3" fillId="3" borderId="0" xfId="1" applyFont="1" applyFill="1" applyBorder="1" applyAlignment="1">
      <alignment horizontal="center"/>
    </xf>
    <xf numFmtId="0" fontId="3" fillId="3" borderId="0" xfId="4" applyFont="1" applyFill="1" applyBorder="1"/>
    <xf numFmtId="0" fontId="3" fillId="0" borderId="0" xfId="4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justify"/>
    </xf>
    <xf numFmtId="165" fontId="3" fillId="2" borderId="0" xfId="1" applyFont="1" applyFill="1" applyBorder="1" applyAlignment="1">
      <alignment horizontal="center"/>
    </xf>
    <xf numFmtId="0" fontId="3" fillId="3" borderId="0" xfId="4" applyFont="1" applyFill="1" applyBorder="1" applyAlignment="1">
      <alignment horizontal="right"/>
    </xf>
    <xf numFmtId="0" fontId="3" fillId="2" borderId="0" xfId="0" applyNumberFormat="1" applyFont="1" applyFill="1" applyBorder="1" applyAlignment="1">
      <alignment vertical="center" wrapText="1"/>
    </xf>
    <xf numFmtId="0" fontId="3" fillId="3" borderId="0" xfId="0" applyFont="1" applyFill="1" applyBorder="1" applyAlignment="1">
      <alignment horizontal="center" vertical="center"/>
    </xf>
    <xf numFmtId="10" fontId="3" fillId="15" borderId="1" xfId="0" applyNumberFormat="1" applyFont="1" applyFill="1" applyBorder="1" applyAlignment="1">
      <alignment horizontal="center"/>
    </xf>
    <xf numFmtId="10" fontId="4" fillId="15" borderId="1" xfId="0" applyNumberFormat="1" applyFont="1" applyFill="1" applyBorder="1" applyAlignment="1">
      <alignment horizontal="right"/>
    </xf>
    <xf numFmtId="10" fontId="4" fillId="15" borderId="1" xfId="0" applyNumberFormat="1" applyFont="1" applyFill="1" applyBorder="1" applyAlignment="1">
      <alignment horizontal="center"/>
    </xf>
    <xf numFmtId="165" fontId="6" fillId="8" borderId="1" xfId="1" applyNumberFormat="1" applyFont="1" applyFill="1" applyBorder="1" applyAlignment="1">
      <alignment horizontal="right" vertical="center"/>
    </xf>
    <xf numFmtId="165" fontId="22" fillId="0" borderId="1" xfId="1" applyNumberFormat="1" applyFont="1" applyFill="1" applyBorder="1" applyAlignment="1"/>
    <xf numFmtId="165" fontId="7" fillId="2" borderId="0" xfId="2" applyFont="1" applyFill="1" applyBorder="1" applyAlignment="1">
      <alignment horizontal="center"/>
    </xf>
    <xf numFmtId="165" fontId="8" fillId="2" borderId="0" xfId="1" applyNumberFormat="1" applyFont="1" applyFill="1" applyBorder="1" applyAlignment="1">
      <alignment horizontal="center" vertical="center"/>
    </xf>
    <xf numFmtId="4" fontId="8" fillId="2" borderId="26" xfId="1" applyNumberFormat="1" applyFont="1" applyFill="1" applyBorder="1" applyAlignment="1">
      <alignment horizontal="center" vertical="center"/>
    </xf>
    <xf numFmtId="4" fontId="8" fillId="2" borderId="0" xfId="1" applyNumberFormat="1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3" borderId="1" xfId="0" applyFont="1" applyFill="1" applyBorder="1" applyAlignment="1">
      <alignment vertical="center"/>
    </xf>
    <xf numFmtId="165" fontId="6" fillId="14" borderId="0" xfId="2" applyFont="1" applyFill="1" applyBorder="1" applyAlignment="1" applyProtection="1">
      <alignment horizont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0" fontId="3" fillId="2" borderId="3" xfId="0" applyNumberFormat="1" applyFont="1" applyFill="1" applyBorder="1" applyAlignment="1">
      <alignment horizontal="justify" vertical="justify" wrapText="1"/>
    </xf>
    <xf numFmtId="0" fontId="3" fillId="2" borderId="27" xfId="0" applyNumberFormat="1" applyFont="1" applyFill="1" applyBorder="1" applyAlignment="1">
      <alignment horizontal="justify" vertical="justify" wrapText="1"/>
    </xf>
    <xf numFmtId="0" fontId="3" fillId="2" borderId="4" xfId="0" applyNumberFormat="1" applyFont="1" applyFill="1" applyBorder="1" applyAlignment="1">
      <alignment horizontal="justify" vertical="justify" wrapText="1"/>
    </xf>
    <xf numFmtId="0" fontId="3" fillId="2" borderId="41" xfId="0" applyNumberFormat="1" applyFont="1" applyFill="1" applyBorder="1" applyAlignment="1">
      <alignment horizontal="justify" vertical="justify" wrapText="1"/>
    </xf>
    <xf numFmtId="0" fontId="3" fillId="2" borderId="0" xfId="0" applyNumberFormat="1" applyFont="1" applyFill="1" applyBorder="1" applyAlignment="1">
      <alignment horizontal="justify" vertical="justify" wrapText="1"/>
    </xf>
    <xf numFmtId="0" fontId="3" fillId="2" borderId="42" xfId="0" applyNumberFormat="1" applyFont="1" applyFill="1" applyBorder="1" applyAlignment="1">
      <alignment horizontal="justify" vertical="justify" wrapText="1"/>
    </xf>
    <xf numFmtId="0" fontId="3" fillId="2" borderId="9" xfId="0" applyNumberFormat="1" applyFont="1" applyFill="1" applyBorder="1" applyAlignment="1">
      <alignment horizontal="justify" vertical="justify" wrapText="1"/>
    </xf>
    <xf numFmtId="0" fontId="3" fillId="2" borderId="43" xfId="0" applyNumberFormat="1" applyFont="1" applyFill="1" applyBorder="1" applyAlignment="1">
      <alignment horizontal="justify" vertical="justify" wrapText="1"/>
    </xf>
    <xf numFmtId="0" fontId="3" fillId="2" borderId="10" xfId="0" applyNumberFormat="1" applyFont="1" applyFill="1" applyBorder="1" applyAlignment="1">
      <alignment horizontal="justify" vertical="justify" wrapText="1"/>
    </xf>
    <xf numFmtId="165" fontId="8" fillId="2" borderId="26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 applyProtection="1">
      <alignment vertical="center"/>
      <protection locked="0"/>
    </xf>
    <xf numFmtId="0" fontId="28" fillId="3" borderId="1" xfId="0" applyFont="1" applyFill="1" applyBorder="1" applyAlignment="1">
      <alignment vertical="center"/>
    </xf>
    <xf numFmtId="2" fontId="19" fillId="5" borderId="3" xfId="13" applyNumberFormat="1" applyFont="1" applyFill="1" applyBorder="1" applyAlignment="1" applyProtection="1">
      <alignment horizontal="center" vertical="center"/>
    </xf>
    <xf numFmtId="2" fontId="19" fillId="5" borderId="4" xfId="13" applyNumberFormat="1" applyFont="1" applyFill="1" applyBorder="1" applyAlignment="1" applyProtection="1">
      <alignment horizontal="center" vertical="center"/>
    </xf>
    <xf numFmtId="2" fontId="19" fillId="5" borderId="9" xfId="13" applyNumberFormat="1" applyFont="1" applyFill="1" applyBorder="1" applyAlignment="1" applyProtection="1">
      <alignment horizontal="center" vertical="center"/>
    </xf>
    <xf numFmtId="2" fontId="19" fillId="5" borderId="10" xfId="13" applyNumberFormat="1" applyFont="1" applyFill="1" applyBorder="1" applyAlignment="1" applyProtection="1">
      <alignment horizontal="center" vertical="center"/>
    </xf>
    <xf numFmtId="167" fontId="4" fillId="5" borderId="22" xfId="3" applyFont="1" applyFill="1" applyBorder="1" applyAlignment="1" applyProtection="1">
      <alignment horizontal="center"/>
    </xf>
    <xf numFmtId="167" fontId="4" fillId="5" borderId="23" xfId="3" applyFont="1" applyFill="1" applyBorder="1" applyAlignment="1" applyProtection="1">
      <alignment horizontal="center"/>
    </xf>
    <xf numFmtId="165" fontId="17" fillId="3" borderId="0" xfId="12" applyFont="1" applyFill="1" applyBorder="1" applyAlignment="1">
      <alignment horizontal="center"/>
    </xf>
    <xf numFmtId="167" fontId="4" fillId="0" borderId="27" xfId="3" applyFont="1" applyFill="1" applyBorder="1" applyAlignment="1" applyProtection="1">
      <alignment horizontal="center"/>
    </xf>
    <xf numFmtId="2" fontId="19" fillId="5" borderId="5" xfId="13" applyNumberFormat="1" applyFont="1" applyFill="1" applyBorder="1" applyAlignment="1" applyProtection="1">
      <alignment horizontal="center" vertical="center" wrapText="1"/>
    </xf>
    <xf numFmtId="2" fontId="19" fillId="5" borderId="8" xfId="13" applyNumberFormat="1" applyFont="1" applyFill="1" applyBorder="1" applyAlignment="1" applyProtection="1">
      <alignment horizontal="center" vertical="center" wrapText="1"/>
    </xf>
    <xf numFmtId="2" fontId="19" fillId="5" borderId="11" xfId="13" applyNumberFormat="1" applyFont="1" applyFill="1" applyBorder="1" applyAlignment="1" applyProtection="1">
      <alignment horizontal="center" vertical="center" wrapText="1"/>
    </xf>
    <xf numFmtId="0" fontId="23" fillId="10" borderId="22" xfId="0" applyFont="1" applyFill="1" applyBorder="1" applyAlignment="1">
      <alignment horizontal="right" vertical="center" wrapText="1"/>
    </xf>
    <xf numFmtId="0" fontId="23" fillId="10" borderId="21" xfId="0" applyFont="1" applyFill="1" applyBorder="1" applyAlignment="1">
      <alignment horizontal="right" vertical="center" wrapText="1"/>
    </xf>
    <xf numFmtId="0" fontId="23" fillId="10" borderId="32" xfId="0" applyFont="1" applyFill="1" applyBorder="1" applyAlignment="1">
      <alignment horizontal="right" vertical="center" wrapText="1"/>
    </xf>
    <xf numFmtId="166" fontId="3" fillId="0" borderId="0" xfId="0" applyNumberFormat="1" applyFont="1" applyFill="1" applyAlignment="1">
      <alignment horizontal="center"/>
    </xf>
    <xf numFmtId="166" fontId="3" fillId="0" borderId="0" xfId="0" applyNumberFormat="1" applyFont="1" applyFill="1" applyAlignment="1">
      <alignment horizontal="left"/>
    </xf>
  </cellXfs>
  <cellStyles count="21">
    <cellStyle name="Moeda 2" xfId="3"/>
    <cellStyle name="Moeda 2 2" xfId="17"/>
    <cellStyle name="Moeda 2 3" xfId="18"/>
    <cellStyle name="Moeda 3" xfId="19"/>
    <cellStyle name="Normal" xfId="0" builtinId="0"/>
    <cellStyle name="Normal 2" xfId="4"/>
    <cellStyle name="Normal 3" xfId="5"/>
    <cellStyle name="Normal 4" xfId="6"/>
    <cellStyle name="Normal_Plan1" xfId="13"/>
    <cellStyle name="Porcentagem 2" xfId="7"/>
    <cellStyle name="Porcentagem 2 2" xfId="16"/>
    <cellStyle name="Porcentagem 3" xfId="8"/>
    <cellStyle name="Porcentagem 4" xfId="14"/>
    <cellStyle name="Separador de milhares 2" xfId="9"/>
    <cellStyle name="Separador de milhares 2 2" xfId="15"/>
    <cellStyle name="Separador de milhares 3" xfId="10"/>
    <cellStyle name="Separador de milhares 4" xfId="11"/>
    <cellStyle name="Separador de milhares_Rua dos Coroados" xfId="2"/>
    <cellStyle name="Separador de milhares_Rua dos Coroados 2 2" xfId="12"/>
    <cellStyle name="Vírgula" xfId="1" builtinId="3"/>
    <cellStyle name="Vírgula 2" xfId="20"/>
  </cellStyles>
  <dxfs count="6">
    <dxf>
      <font>
        <condense val="0"/>
        <extend val="0"/>
        <color auto="1"/>
      </font>
    </dxf>
    <dxf>
      <font>
        <b/>
        <i val="0"/>
        <condense val="0"/>
        <extend val="0"/>
        <color auto="1"/>
      </font>
      <fill>
        <patternFill>
          <bgColor indexed="26"/>
        </patternFill>
      </fill>
    </dxf>
    <dxf>
      <font>
        <b val="0"/>
        <i val="0"/>
        <condense val="0"/>
        <extend val="0"/>
      </font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hair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2"/>
        </patternFill>
      </fill>
      <border>
        <left style="hair">
          <color indexed="64"/>
        </left>
        <right style="thin">
          <color indexed="64"/>
        </right>
        <top style="hair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colors>
    <mruColors>
      <color rgb="FFC0C0C0"/>
      <color rgb="FFB2B2B2"/>
      <color rgb="FFFFEAD5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409575</xdr:colOff>
      <xdr:row>162</xdr:row>
      <xdr:rowOff>85725</xdr:rowOff>
    </xdr:from>
    <xdr:to>
      <xdr:col>7</xdr:col>
      <xdr:colOff>409575</xdr:colOff>
      <xdr:row>162</xdr:row>
      <xdr:rowOff>85725</xdr:rowOff>
    </xdr:to>
    <xdr:cxnSp macro="">
      <xdr:nvCxnSpPr>
        <xdr:cNvPr id="4" name="Conector reto 3"/>
        <xdr:cNvCxnSpPr>
          <a:cxnSpLocks noChangeShapeType="1"/>
        </xdr:cNvCxnSpPr>
      </xdr:nvCxnSpPr>
      <xdr:spPr bwMode="auto">
        <a:xfrm>
          <a:off x="6858000" y="36718875"/>
          <a:ext cx="1304925" cy="0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</xdr:col>
      <xdr:colOff>635454</xdr:colOff>
      <xdr:row>180</xdr:row>
      <xdr:rowOff>27215</xdr:rowOff>
    </xdr:from>
    <xdr:to>
      <xdr:col>5</xdr:col>
      <xdr:colOff>50347</xdr:colOff>
      <xdr:row>183</xdr:row>
      <xdr:rowOff>202747</xdr:rowOff>
    </xdr:to>
    <xdr:sp macro="" textlink="">
      <xdr:nvSpPr>
        <xdr:cNvPr id="6" name="CaixaDeTexto 5"/>
        <xdr:cNvSpPr txBox="1"/>
      </xdr:nvSpPr>
      <xdr:spPr>
        <a:xfrm>
          <a:off x="1102179" y="47966540"/>
          <a:ext cx="5482318" cy="775607"/>
        </a:xfrm>
        <a:prstGeom prst="rect">
          <a:avLst/>
        </a:prstGeom>
        <a:solidFill>
          <a:schemeClr val="bg1">
            <a:lumMod val="95000"/>
          </a:schemeClr>
        </a:solidFill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t-BR" sz="1400" b="1"/>
        </a:p>
        <a:p>
          <a:pPr algn="ctr"/>
          <a:r>
            <a:rPr lang="pt-BR" sz="1400" b="1"/>
            <a:t>BDI = </a:t>
          </a:r>
          <a:r>
            <a:rPr lang="pt-BR" sz="1400" b="1" u="sng"/>
            <a:t>(1</a:t>
          </a:r>
          <a:r>
            <a:rPr lang="pt-BR" sz="1400" b="1" u="sng" baseline="0"/>
            <a:t> + AC + S + R + G) * (1 + DF) * (1 + L)</a:t>
          </a:r>
          <a:r>
            <a:rPr lang="pt-BR" sz="1400" b="1" u="none" baseline="0"/>
            <a:t>  - 1</a:t>
          </a:r>
        </a:p>
        <a:p>
          <a:pPr algn="ctr"/>
          <a:r>
            <a:rPr lang="pt-BR" sz="1400" b="1" u="none" baseline="0"/>
            <a:t>        (1 - I1 - I2 - I3)</a:t>
          </a:r>
        </a:p>
        <a:p>
          <a:endParaRPr lang="pt-BR" sz="1100" u="none" baseline="0"/>
        </a:p>
        <a:p>
          <a:endParaRPr lang="pt-BR" sz="1100" u="none" baseline="0"/>
        </a:p>
      </xdr:txBody>
    </xdr:sp>
    <xdr:clientData/>
  </xdr:twoCellAnchor>
  <xdr:twoCellAnchor editAs="oneCell">
    <xdr:from>
      <xdr:col>4</xdr:col>
      <xdr:colOff>21167</xdr:colOff>
      <xdr:row>0</xdr:row>
      <xdr:rowOff>0</xdr:rowOff>
    </xdr:from>
    <xdr:to>
      <xdr:col>7</xdr:col>
      <xdr:colOff>883708</xdr:colOff>
      <xdr:row>5</xdr:row>
      <xdr:rowOff>95249</xdr:rowOff>
    </xdr:to>
    <xdr:pic>
      <xdr:nvPicPr>
        <xdr:cNvPr id="5" name="Figuras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8250" y="0"/>
          <a:ext cx="2831041" cy="888999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609600</xdr:colOff>
      <xdr:row>0</xdr:row>
      <xdr:rowOff>104775</xdr:rowOff>
    </xdr:from>
    <xdr:to>
      <xdr:col>11</xdr:col>
      <xdr:colOff>325966</xdr:colOff>
      <xdr:row>1</xdr:row>
      <xdr:rowOff>98424</xdr:rowOff>
    </xdr:to>
    <xdr:pic>
      <xdr:nvPicPr>
        <xdr:cNvPr id="3" name="Figuras 2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1300" y="104775"/>
          <a:ext cx="2831041" cy="888999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sta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Tron"/>
      <sheetName val="QUANTITATIVO"/>
    </sheetNames>
    <sheetDataSet>
      <sheetData sheetId="0">
        <row r="8">
          <cell r="B8" t="str">
            <v>74209/001</v>
          </cell>
          <cell r="C8" t="str">
            <v>SINAPI</v>
          </cell>
          <cell r="D8" t="str">
            <v>PLACA DE OBRA EM CHAPA DE ACO GALVANIZADO</v>
          </cell>
          <cell r="F8" t="str">
            <v>M²</v>
          </cell>
          <cell r="R8">
            <v>322.14999999999998</v>
          </cell>
        </row>
        <row r="9">
          <cell r="B9" t="str">
            <v xml:space="preserve"> 74210/001</v>
          </cell>
          <cell r="C9" t="str">
            <v>SINAPI</v>
          </cell>
          <cell r="D9" t="str">
            <v>BARRACAO PARA DEPOSITO EM TABUAS DE MADEIRA, COBERTURA EM FIBROCIMENTO 4 MM,  INCLUSO PISO ARGAMASSA TRAÇO 1:6 (CIMENTO E AREIA)</v>
          </cell>
          <cell r="F9" t="str">
            <v>M²</v>
          </cell>
          <cell r="R9">
            <v>327.98</v>
          </cell>
        </row>
        <row r="10">
          <cell r="B10" t="str">
            <v>74220/001</v>
          </cell>
          <cell r="C10" t="str">
            <v>SINAPI</v>
          </cell>
          <cell r="D10" t="str">
            <v>TAPUME DE CHAPA DE MADEIRA COMPENSADA, E= 6MM, COM PINTURA A CAL E REAPROVEITAMENTO DE 2X</v>
          </cell>
          <cell r="F10" t="str">
            <v>M²</v>
          </cell>
          <cell r="R10">
            <v>44.95</v>
          </cell>
        </row>
        <row r="11">
          <cell r="B11" t="str">
            <v>74255/003</v>
          </cell>
          <cell r="C11" t="str">
            <v>SINAPI</v>
          </cell>
          <cell r="D11" t="str">
            <v>CARGA MANUAL DE MATERIAL A GRANEL (2 SERVENTES) EM CAMINHAO BASCULANTE C/ CACAMBA DE 4,0M3 INCLUINDO DESCARGA MECÂNICA</v>
          </cell>
          <cell r="F11" t="str">
            <v>M³</v>
          </cell>
          <cell r="R11">
            <v>26.14</v>
          </cell>
        </row>
        <row r="12">
          <cell r="B12">
            <v>83444</v>
          </cell>
          <cell r="C12" t="str">
            <v>SINAPI</v>
          </cell>
          <cell r="D12" t="str">
            <v>TRANSPORTE DE MATERIAL DE QUALQUER NATUREZA DMT &gt; 10 KM, COM CAMINHAO BASCULANTE DE 4,0 M3</v>
          </cell>
          <cell r="F12" t="str">
            <v>TXKM</v>
          </cell>
          <cell r="R12">
            <v>0.83</v>
          </cell>
        </row>
        <row r="13">
          <cell r="B13" t="str">
            <v>041102</v>
          </cell>
          <cell r="C13" t="str">
            <v>CPOS</v>
          </cell>
          <cell r="D13" t="str">
            <v>RETIRADA DE APARELHO SANITÁRIO INCLUINDO ACESSÓRIOS</v>
          </cell>
          <cell r="F13" t="str">
            <v>UN</v>
          </cell>
          <cell r="R13">
            <v>23.15</v>
          </cell>
        </row>
        <row r="14">
          <cell r="B14" t="str">
            <v>041112</v>
          </cell>
          <cell r="C14" t="str">
            <v>CPOS</v>
          </cell>
          <cell r="D14" t="str">
            <v>RETIRADA DE TORNEIRA OU CHUVEIRO</v>
          </cell>
          <cell r="F14" t="str">
            <v>UN</v>
          </cell>
          <cell r="R14">
            <v>4.01</v>
          </cell>
        </row>
        <row r="15">
          <cell r="B15" t="str">
            <v>73801/001</v>
          </cell>
          <cell r="C15" t="str">
            <v>SINAPI</v>
          </cell>
          <cell r="D15" t="str">
            <v xml:space="preserve"> DEMOLICAO DE PISO DE ALTA RESISTENCIA</v>
          </cell>
          <cell r="F15" t="str">
            <v>M²</v>
          </cell>
          <cell r="R15">
            <v>21.18</v>
          </cell>
        </row>
        <row r="16">
          <cell r="B16" t="str">
            <v>73801/002</v>
          </cell>
          <cell r="C16" t="str">
            <v>SINAPI</v>
          </cell>
          <cell r="D16" t="str">
            <v>DEMOLICAO DE CAMADA DE ASSENTAMENTO/CONTRAPISO COM USO DE PONTEIRO, ESPESSURA ATE 4CM</v>
          </cell>
          <cell r="F16" t="str">
            <v>M²</v>
          </cell>
          <cell r="R16">
            <v>21.18</v>
          </cell>
        </row>
        <row r="19">
          <cell r="A19" t="str">
            <v>2</v>
          </cell>
          <cell r="D19" t="str">
            <v>INSTALAÇÕES HIDRAULICAS</v>
          </cell>
        </row>
        <row r="20">
          <cell r="A20" t="str">
            <v>2.1</v>
          </cell>
          <cell r="D20" t="str">
            <v>REDE DE ESGOTO SANITÁRIO</v>
          </cell>
        </row>
        <row r="21">
          <cell r="A21" t="str">
            <v>2.1.1</v>
          </cell>
          <cell r="B21" t="str">
            <v>01.08.052</v>
          </cell>
          <cell r="C21" t="str">
            <v>FDE</v>
          </cell>
          <cell r="D21" t="str">
            <v>CAIXA DE LIGACAO OU INSPECAO - TAMPA DE CONCRETO ARMADO</v>
          </cell>
          <cell r="F21" t="str">
            <v>M²</v>
          </cell>
          <cell r="R21">
            <v>135.47</v>
          </cell>
        </row>
        <row r="22">
          <cell r="A22" t="str">
            <v>2.1.2</v>
          </cell>
          <cell r="B22" t="str">
            <v>74051/001</v>
          </cell>
          <cell r="C22" t="str">
            <v>SINAPI</v>
          </cell>
          <cell r="D22" t="str">
            <v>CAIXA DE GORDURA DUPLA EM CONCRETO PRE-MOLDADO DN 60MM COM TAMPA - FORNECIMENTO E INSTALACAO</v>
          </cell>
          <cell r="F22" t="str">
            <v>UN.</v>
          </cell>
          <cell r="R22">
            <v>174.08</v>
          </cell>
        </row>
        <row r="23">
          <cell r="A23" t="str">
            <v>2.1.3</v>
          </cell>
          <cell r="B23" t="str">
            <v>40777</v>
          </cell>
          <cell r="C23" t="str">
            <v>SINAPI</v>
          </cell>
          <cell r="D23" t="str">
            <v>CAIXA SIFONADA PVC 150X150X50MM COM GRELHA REDONDA BRANCA - FORNECIMENTO E INSTALAÇAO</v>
          </cell>
          <cell r="F23" t="str">
            <v>UN.</v>
          </cell>
          <cell r="R23">
            <v>37.409999999999997</v>
          </cell>
        </row>
        <row r="24">
          <cell r="A24" t="str">
            <v>2.1.4</v>
          </cell>
          <cell r="B24" t="str">
            <v>08.09.060</v>
          </cell>
          <cell r="C24" t="str">
            <v>FDE</v>
          </cell>
          <cell r="D24" t="str">
            <v>TUBO DE PVC "R" 40MM INCL CONEXOES - COL ESGOTO</v>
          </cell>
          <cell r="F24" t="str">
            <v>M</v>
          </cell>
          <cell r="R24">
            <v>29.87</v>
          </cell>
        </row>
        <row r="25">
          <cell r="A25" t="str">
            <v>2.1.5</v>
          </cell>
          <cell r="B25" t="str">
            <v>08.09.061</v>
          </cell>
          <cell r="C25" t="str">
            <v>FDE</v>
          </cell>
          <cell r="D25" t="str">
            <v>TUBO DE PVC "R" 50MM INCL CONEXOES - COL ESGOTO</v>
          </cell>
          <cell r="F25" t="str">
            <v>M</v>
          </cell>
          <cell r="R25">
            <v>31.77</v>
          </cell>
        </row>
        <row r="26">
          <cell r="A26" t="str">
            <v>2.1.6</v>
          </cell>
          <cell r="B26" t="str">
            <v>08.09.062</v>
          </cell>
          <cell r="C26" t="str">
            <v>FDE</v>
          </cell>
          <cell r="D26" t="str">
            <v>TUBO DE PVC "R" 75MM INCL CONEXOES - COL ESGOTO</v>
          </cell>
          <cell r="F26" t="str">
            <v>M</v>
          </cell>
          <cell r="R26">
            <v>36.68</v>
          </cell>
        </row>
        <row r="27">
          <cell r="A27" t="str">
            <v>2.1.7</v>
          </cell>
          <cell r="B27" t="str">
            <v>08.09.063</v>
          </cell>
          <cell r="C27" t="str">
            <v>FDE</v>
          </cell>
          <cell r="D27" t="str">
            <v>TUBO DE PVC "R" 100MM INCL CONEXOES - COL ESGOTO</v>
          </cell>
          <cell r="F27" t="str">
            <v>M</v>
          </cell>
          <cell r="R27">
            <v>46.21</v>
          </cell>
        </row>
        <row r="28">
          <cell r="A28" t="str">
            <v>2.1.8</v>
          </cell>
          <cell r="B28" t="str">
            <v>73795/007</v>
          </cell>
          <cell r="C28" t="str">
            <v>SINAPI</v>
          </cell>
          <cell r="D28" t="str">
            <v>VÁLVULA DE RETENÇÃO VERTICAL Ø 100MM (4") - FORNECIMENTO E INSTALAÇÃO</v>
          </cell>
          <cell r="F28" t="str">
            <v>UN.</v>
          </cell>
          <cell r="R28">
            <v>983.95</v>
          </cell>
        </row>
        <row r="29">
          <cell r="A29" t="str">
            <v>2.1.9</v>
          </cell>
          <cell r="B29" t="str">
            <v>74165/001</v>
          </cell>
          <cell r="C29" t="str">
            <v>SINAP</v>
          </cell>
          <cell r="D29" t="str">
            <v>TUBO PVC ESGOTO JS PREDIAL DN 40MM, INCLUSIVE CONEXOES - FORNECIMENTO E ISNTALAÇÃO</v>
          </cell>
          <cell r="F29" t="str">
            <v>M</v>
          </cell>
          <cell r="R29">
            <v>24.12</v>
          </cell>
        </row>
        <row r="30">
          <cell r="A30" t="str">
            <v>2.2</v>
          </cell>
          <cell r="D30" t="str">
            <v>REDE DE ÁGUA FRIA</v>
          </cell>
        </row>
        <row r="31">
          <cell r="A31" t="str">
            <v>2.2.1</v>
          </cell>
          <cell r="B31" t="str">
            <v>74184/001</v>
          </cell>
          <cell r="C31" t="str">
            <v>SINAPI</v>
          </cell>
          <cell r="D31" t="str">
            <v>REGISTRO GAVETA 1" BRUTO LATAO - FORNECIMENTO E INSTALACAO</v>
          </cell>
          <cell r="F31" t="str">
            <v>UN.</v>
          </cell>
          <cell r="R31">
            <v>52.02</v>
          </cell>
        </row>
        <row r="32">
          <cell r="A32" t="str">
            <v>2.2.2</v>
          </cell>
          <cell r="B32" t="str">
            <v>85118</v>
          </cell>
          <cell r="C32" t="str">
            <v>SINAPI</v>
          </cell>
          <cell r="D32" t="str">
            <v>REGISTRO PRESSAO 3/4" COM CANOPLA ACABAMENTO CROMADO - FORNECIMENTO E INSTALAÇO</v>
          </cell>
          <cell r="F32" t="str">
            <v>UN.</v>
          </cell>
          <cell r="R32">
            <v>69.8</v>
          </cell>
        </row>
        <row r="33">
          <cell r="A33" t="str">
            <v>2.2.3</v>
          </cell>
          <cell r="B33" t="str">
            <v>74185/001</v>
          </cell>
          <cell r="C33" t="str">
            <v>SINAPI</v>
          </cell>
          <cell r="D33" t="str">
            <v>REGISTRO GAVETA 3/4" BRUTO LATAO - FORNECIMENTO E INSTALACAO</v>
          </cell>
          <cell r="F33" t="str">
            <v>UN.</v>
          </cell>
          <cell r="R33">
            <v>39.44</v>
          </cell>
        </row>
        <row r="34">
          <cell r="A34" t="str">
            <v>2.2.4</v>
          </cell>
          <cell r="B34" t="str">
            <v>74183/001</v>
          </cell>
          <cell r="C34" t="str">
            <v>SINAPI</v>
          </cell>
          <cell r="D34" t="str">
            <v>REGISTRO GAVETA 1.1/4" BRUTO LATAO - FORNECIMENTO E INSTALACAO</v>
          </cell>
          <cell r="F34" t="str">
            <v>UN.</v>
          </cell>
          <cell r="R34">
            <v>74.599999999999994</v>
          </cell>
        </row>
        <row r="35">
          <cell r="A35" t="str">
            <v>2.2.5</v>
          </cell>
          <cell r="B35" t="str">
            <v>08.03.016</v>
          </cell>
          <cell r="C35" t="str">
            <v>FDE</v>
          </cell>
          <cell r="D35" t="str">
            <v>TUBO DE PVC RIGIDO JUNTA SOLDAVEL DN 25MM (3/4") INCL CONEXOES</v>
          </cell>
          <cell r="F35" t="str">
            <v>M</v>
          </cell>
          <cell r="R35">
            <v>15.43</v>
          </cell>
        </row>
        <row r="36">
          <cell r="A36" t="str">
            <v>2.2.6</v>
          </cell>
          <cell r="B36" t="str">
            <v>08.03.017</v>
          </cell>
          <cell r="C36" t="str">
            <v>FDE</v>
          </cell>
          <cell r="D36" t="str">
            <v>TUBO DE PVC RIGIDO JUNTA SOLDAVEL DN 32MM (1") INCL CONEXOES</v>
          </cell>
          <cell r="F36" t="str">
            <v>M</v>
          </cell>
          <cell r="R36">
            <v>20.07</v>
          </cell>
        </row>
        <row r="37">
          <cell r="A37" t="str">
            <v>2.2.7</v>
          </cell>
          <cell r="B37" t="str">
            <v>08.03.018</v>
          </cell>
          <cell r="C37" t="str">
            <v>FDE</v>
          </cell>
          <cell r="D37" t="str">
            <v>TUBO DE PVC RIGIDO JUNTA SOLDAVEL DN 40MM (1.1/4") INCL CONEXOES</v>
          </cell>
          <cell r="F37" t="str">
            <v>M</v>
          </cell>
          <cell r="R37">
            <v>24.58</v>
          </cell>
        </row>
        <row r="38">
          <cell r="A38" t="str">
            <v>2.2.8</v>
          </cell>
          <cell r="B38" t="str">
            <v>08.03.019</v>
          </cell>
          <cell r="C38" t="str">
            <v>FDE</v>
          </cell>
          <cell r="D38" t="str">
            <v>TUBO DE PVC RIGIDO JUNTA SOLDAVEL DN 50MM (2") INCL CONEXOES</v>
          </cell>
          <cell r="F38" t="str">
            <v>M</v>
          </cell>
          <cell r="R38">
            <v>29.53</v>
          </cell>
        </row>
        <row r="39">
          <cell r="A39" t="str">
            <v>2.2.9</v>
          </cell>
          <cell r="B39" t="str">
            <v>08.03.021</v>
          </cell>
          <cell r="C39" t="str">
            <v>FDE</v>
          </cell>
          <cell r="D39" t="str">
            <v>TUBO DE PVC RIGIDO JUNTA SOLDAVEL DN 75MM (2.1/2") INCL CONEXOES</v>
          </cell>
          <cell r="F39" t="str">
            <v>M</v>
          </cell>
          <cell r="R39">
            <v>53.32</v>
          </cell>
        </row>
        <row r="40">
          <cell r="A40" t="str">
            <v>2.2.10</v>
          </cell>
          <cell r="B40" t="str">
            <v>75051/001</v>
          </cell>
          <cell r="C40" t="str">
            <v>SINAP</v>
          </cell>
          <cell r="D40" t="str">
            <v>TUBO DE PVC SOLDAVEL, SEM CONEXOES 20MM - FORNECIMENTO E INSTALACAO</v>
          </cell>
          <cell r="F40" t="str">
            <v>M</v>
          </cell>
          <cell r="R40">
            <v>5.0599999999999996</v>
          </cell>
        </row>
        <row r="50">
          <cell r="D50" t="str">
            <v>LOUÇAS E METAIS</v>
          </cell>
        </row>
        <row r="51">
          <cell r="C51" t="str">
            <v>M</v>
          </cell>
          <cell r="D51" t="str">
            <v>ACABAMENTO CANOPLA PARA VÁLVULA DE DESCARGA, COM ALAVANCA PARA PORTADORES DE NECESSIDADES ESPECIAIS</v>
          </cell>
          <cell r="F51" t="str">
            <v>UN.</v>
          </cell>
          <cell r="R51">
            <v>449.9</v>
          </cell>
        </row>
        <row r="52">
          <cell r="B52">
            <v>86904</v>
          </cell>
          <cell r="C52" t="str">
            <v>SINAPI</v>
          </cell>
          <cell r="D52" t="str">
            <v>LAVATÓRIO LOUÇA BRANCA SUSPENSO, 29,5 X 39CM OU EQUIVALENTE, PADRÃO POPULAR - FORNECIMENTO E INSTALAÇÃO. AF_12/2013_P</v>
          </cell>
          <cell r="F52" t="str">
            <v>UN.</v>
          </cell>
          <cell r="R52">
            <v>86.14</v>
          </cell>
        </row>
        <row r="53">
          <cell r="B53" t="str">
            <v>440364</v>
          </cell>
          <cell r="C53" t="str">
            <v>CPOS</v>
          </cell>
          <cell r="D53" t="str">
            <v>Torneira de parede acionamento hidromecânico, em latão cromado, DN= 1/2´ ou 3/4</v>
          </cell>
          <cell r="F53" t="str">
            <v>UN.</v>
          </cell>
          <cell r="R53">
            <v>214.92</v>
          </cell>
        </row>
        <row r="54">
          <cell r="B54" t="str">
            <v>440313</v>
          </cell>
          <cell r="C54" t="str">
            <v>CPOS</v>
          </cell>
          <cell r="D54" t="str">
            <v>SABONETEIRA TIPO DISPENSER, PARA REFIL DE 800 ML</v>
          </cell>
          <cell r="F54" t="str">
            <v>UN.</v>
          </cell>
          <cell r="R54">
            <v>24.57</v>
          </cell>
        </row>
        <row r="55">
          <cell r="B55" t="str">
            <v>440305</v>
          </cell>
          <cell r="C55" t="str">
            <v>CPOS</v>
          </cell>
          <cell r="D55" t="str">
            <v>DISPENSER PAPEL HIGIENICO EM ABS PARA ROLÃO 300/600M, COM VISOR</v>
          </cell>
          <cell r="F55" t="str">
            <v>UN.</v>
          </cell>
          <cell r="R55">
            <v>37.06</v>
          </cell>
        </row>
        <row r="58">
          <cell r="A58" t="str">
            <v>3</v>
          </cell>
          <cell r="D58" t="str">
            <v>INSTALAÇÕES ELÉTRICAS</v>
          </cell>
        </row>
        <row r="59">
          <cell r="B59" t="str">
            <v>72135</v>
          </cell>
          <cell r="C59" t="str">
            <v>SINAPI</v>
          </cell>
          <cell r="D59" t="str">
            <v>ABERTURA/FECHAMENTO RASGO ALVENARIA PARA TUBOS, FECHAMENTO COM ARGAMASSA TRACO 1:4 (CIMENTO E AREIA)</v>
          </cell>
          <cell r="F59" t="str">
            <v>M</v>
          </cell>
          <cell r="R59">
            <v>3.18</v>
          </cell>
        </row>
        <row r="60">
          <cell r="B60" t="str">
            <v>83438</v>
          </cell>
          <cell r="C60" t="str">
            <v>SINAPI</v>
          </cell>
          <cell r="D60" t="str">
            <v>CAIXA METALICA OCTOGONAL 4X4" FUNDO MOVEL</v>
          </cell>
          <cell r="F60" t="str">
            <v>UN.</v>
          </cell>
          <cell r="R60">
            <v>5.15</v>
          </cell>
        </row>
        <row r="62">
          <cell r="B62" t="str">
            <v>372404</v>
          </cell>
          <cell r="C62" t="str">
            <v>CPOS</v>
          </cell>
          <cell r="D62" t="str">
            <v>Supressor de surto monofásico, Neutro-Terra, In &gt; ou = 20 kA, Imax. de surto de 65 até 80 kA</v>
          </cell>
          <cell r="F62" t="str">
            <v>UN.</v>
          </cell>
          <cell r="R62">
            <v>136.11000000000001</v>
          </cell>
        </row>
        <row r="63">
          <cell r="B63" t="str">
            <v>370112</v>
          </cell>
          <cell r="C63" t="str">
            <v>CPOS</v>
          </cell>
          <cell r="D63" t="str">
            <v>Quadro Telebrás de embutir de 600 x 600 x 120 mm</v>
          </cell>
          <cell r="F63" t="str">
            <v>UN.</v>
          </cell>
          <cell r="R63">
            <v>189.93</v>
          </cell>
        </row>
        <row r="64">
          <cell r="B64" t="str">
            <v>400102</v>
          </cell>
          <cell r="C64" t="str">
            <v>CPOS</v>
          </cell>
          <cell r="D64" t="str">
            <v>CAIXA DE FERRO ESTÂMPADA 4´ X 2´</v>
          </cell>
          <cell r="F64" t="str">
            <v>UN.</v>
          </cell>
          <cell r="R64">
            <v>7.87</v>
          </cell>
        </row>
        <row r="65">
          <cell r="B65" t="str">
            <v>400104</v>
          </cell>
          <cell r="C65" t="str">
            <v>CPOS</v>
          </cell>
          <cell r="D65" t="str">
            <v>CAIXA DE FERRO ESTÂMPADA 4´ X 4´</v>
          </cell>
          <cell r="F65" t="str">
            <v>UN.</v>
          </cell>
          <cell r="R65">
            <v>9.66</v>
          </cell>
        </row>
        <row r="67">
          <cell r="B67" t="str">
            <v>390707</v>
          </cell>
          <cell r="C67" t="str">
            <v>CPOS</v>
          </cell>
          <cell r="D67" t="str">
            <v>CABO DE COBRE DE 25,0 MM², ISOLAMENTO 0,6/1 KV - ISOLAÇÃO EPR 90°C</v>
          </cell>
          <cell r="F67" t="str">
            <v>M</v>
          </cell>
          <cell r="R67">
            <v>12.05</v>
          </cell>
        </row>
        <row r="68">
          <cell r="B68" t="str">
            <v>390201</v>
          </cell>
          <cell r="C68" t="str">
            <v>CPOS</v>
          </cell>
          <cell r="D68" t="str">
            <v>CABO DE COBRE DE 1,5 MM², ISOLAMENTO 750 V - ISOLAÇÃO EM PVC 70°C</v>
          </cell>
          <cell r="F68" t="str">
            <v>M</v>
          </cell>
          <cell r="R68">
            <v>1.5</v>
          </cell>
        </row>
        <row r="69">
          <cell r="B69" t="str">
            <v>390216</v>
          </cell>
          <cell r="C69" t="str">
            <v>CPOS</v>
          </cell>
          <cell r="D69" t="str">
            <v>CABO DE COBRE DE 2,5 MM², ISOLAMENTO 750 V - ISOLAÇÃO EM PVC 70°C</v>
          </cell>
          <cell r="F69" t="str">
            <v>M</v>
          </cell>
          <cell r="R69">
            <v>2.06</v>
          </cell>
        </row>
        <row r="70">
          <cell r="B70" t="str">
            <v>390217</v>
          </cell>
          <cell r="C70" t="str">
            <v>CPOS</v>
          </cell>
          <cell r="D70" t="str">
            <v>CABO DE COBRE DE 4,0 MM², ISOLAMENTO 750 V - ISOLAÇÃO EM PVC 70°C</v>
          </cell>
          <cell r="F70" t="str">
            <v>M</v>
          </cell>
          <cell r="R70">
            <v>2.78</v>
          </cell>
        </row>
        <row r="71">
          <cell r="B71" t="str">
            <v>390203</v>
          </cell>
          <cell r="C71" t="str">
            <v>CPOS</v>
          </cell>
          <cell r="D71" t="str">
            <v>CABO DE COBRE DE 6,0 MM², ISOLAMENTO 750 V - ISOLAÇÃO EM PVC 70°C</v>
          </cell>
          <cell r="F71" t="str">
            <v>M</v>
          </cell>
          <cell r="R71">
            <v>3.64</v>
          </cell>
        </row>
        <row r="72">
          <cell r="B72" t="str">
            <v>390209</v>
          </cell>
          <cell r="C72" t="str">
            <v>CPOS</v>
          </cell>
          <cell r="D72" t="str">
            <v>CABO DE COBRE DE 70,0 MM², ISOLAMENTO 750 V - ISOLAÇÃO EM PVC 70°C</v>
          </cell>
          <cell r="F72" t="str">
            <v>M</v>
          </cell>
          <cell r="R72">
            <v>31.28</v>
          </cell>
        </row>
        <row r="73">
          <cell r="B73" t="str">
            <v>390906</v>
          </cell>
          <cell r="C73" t="str">
            <v>CPOS</v>
          </cell>
          <cell r="D73" t="str">
            <v>CONECTOR SPLIT-BOLT PARA CABO DE 50,0 MM², LATÃO, SIMPLES</v>
          </cell>
          <cell r="F73" t="str">
            <v>UN.</v>
          </cell>
          <cell r="R73">
            <v>6.91</v>
          </cell>
        </row>
        <row r="74">
          <cell r="B74" t="str">
            <v>371360</v>
          </cell>
          <cell r="C74" t="str">
            <v>CPOS</v>
          </cell>
          <cell r="D74" t="str">
            <v>DISJUNTOR TERMOMAGNÉTICO, UNIPOLAR 127/220 V, CORRENTE DE 10 A ATÉ 30 A</v>
          </cell>
          <cell r="F74" t="str">
            <v>UN.</v>
          </cell>
          <cell r="R74">
            <v>13.8</v>
          </cell>
        </row>
        <row r="75">
          <cell r="B75" t="str">
            <v>371363</v>
          </cell>
          <cell r="C75" t="str">
            <v>CPOS</v>
          </cell>
          <cell r="D75" t="str">
            <v>DISJUNTOR TERMOMAGNÉTICO, BIPOLAR 220/380 V, CORRENTE DE 10 A ATÉ 50 A</v>
          </cell>
          <cell r="F75" t="str">
            <v>UN.</v>
          </cell>
          <cell r="R75">
            <v>52.09</v>
          </cell>
        </row>
        <row r="76">
          <cell r="B76" t="str">
            <v>371366</v>
          </cell>
          <cell r="C76" t="str">
            <v>CPOS</v>
          </cell>
          <cell r="D76" t="str">
            <v>DISJUNTOR TERMOMAGNÉTICO, TRIPOLAR 220/380 V, CORRENTE DE 60 A ATÉ 100 A</v>
          </cell>
          <cell r="F76" t="str">
            <v>UN.</v>
          </cell>
          <cell r="R76">
            <v>88.63</v>
          </cell>
        </row>
        <row r="78">
          <cell r="B78" t="str">
            <v>381301</v>
          </cell>
          <cell r="C78" t="str">
            <v>CPOS</v>
          </cell>
          <cell r="D78" t="str">
            <v>ELETRODUTO CORRUGADO DE POLIETILENO DE ALTA DENSIDADE, DN= 30 MM, COM ACESSÓRIOS</v>
          </cell>
          <cell r="F78" t="str">
            <v>M</v>
          </cell>
          <cell r="R78">
            <v>6.52</v>
          </cell>
        </row>
        <row r="79">
          <cell r="B79" t="str">
            <v>380104</v>
          </cell>
          <cell r="C79" t="str">
            <v>CPOS</v>
          </cell>
          <cell r="D79" t="str">
            <v>ELETRODUTO DE PVC RÍGIDO ROSCÁVEL DE 3/4´ - COM ACESSÓRIOS</v>
          </cell>
          <cell r="F79" t="str">
            <v>M</v>
          </cell>
          <cell r="R79">
            <v>14.06</v>
          </cell>
        </row>
        <row r="80">
          <cell r="B80" t="str">
            <v>380116</v>
          </cell>
          <cell r="C80" t="str">
            <v>CPOS</v>
          </cell>
          <cell r="D80" t="str">
            <v>Eletroduto de PVC rígido roscável de 3´ - com acessórios</v>
          </cell>
          <cell r="F80" t="str">
            <v>M</v>
          </cell>
          <cell r="R80">
            <v>45.26</v>
          </cell>
        </row>
        <row r="81">
          <cell r="B81" t="str">
            <v>402012</v>
          </cell>
          <cell r="C81" t="str">
            <v>CPOS</v>
          </cell>
          <cell r="D81" t="str">
            <v>PLACA DE 4´ X 2´</v>
          </cell>
          <cell r="F81" t="str">
            <v>UN.</v>
          </cell>
          <cell r="R81">
            <v>2.41</v>
          </cell>
        </row>
        <row r="82">
          <cell r="B82" t="str">
            <v>402014</v>
          </cell>
          <cell r="C82" t="str">
            <v>CPOS</v>
          </cell>
          <cell r="D82" t="str">
            <v>PLACA DE 4´ X 4´</v>
          </cell>
          <cell r="F82" t="str">
            <v>UN.</v>
          </cell>
          <cell r="R82">
            <v>6.59</v>
          </cell>
        </row>
        <row r="83">
          <cell r="B83" t="str">
            <v>410552</v>
          </cell>
          <cell r="C83" t="str">
            <v>CPOS</v>
          </cell>
          <cell r="D83" t="str">
            <v>Lâmpada de vapor metálico elipsoidal, base E40 de 250 W</v>
          </cell>
          <cell r="F83" t="str">
            <v>UN.</v>
          </cell>
          <cell r="R83">
            <v>43.22</v>
          </cell>
        </row>
        <row r="84">
          <cell r="B84">
            <v>371706</v>
          </cell>
          <cell r="C84" t="str">
            <v>CPOS</v>
          </cell>
          <cell r="D84" t="str">
            <v>DISPOSITIVO DIFERENCIAL RESIDUAL DE 25 A X 30 MA - 2 PÓLOS</v>
          </cell>
          <cell r="F84" t="str">
            <v>UN.</v>
          </cell>
          <cell r="R84">
            <v>111.02</v>
          </cell>
        </row>
        <row r="85">
          <cell r="B85" t="str">
            <v>371707</v>
          </cell>
          <cell r="C85" t="str">
            <v>CPOS</v>
          </cell>
          <cell r="D85" t="str">
            <v>DISPOSITIVO DIFERENCIAL RESIDUAL DE 40 A X 30 MA - 2 PÓLOS</v>
          </cell>
          <cell r="F85" t="str">
            <v>UN.</v>
          </cell>
          <cell r="R85">
            <v>109.72</v>
          </cell>
        </row>
        <row r="86">
          <cell r="B86" t="str">
            <v> 371709</v>
          </cell>
          <cell r="C86" t="str">
            <v>CPOS</v>
          </cell>
          <cell r="D86" t="str">
            <v>Dispositivo diferencial residual de 63 A x 30 mA - 4 pólos</v>
          </cell>
          <cell r="F86" t="str">
            <v>UN.</v>
          </cell>
          <cell r="R86">
            <v>160.71</v>
          </cell>
        </row>
        <row r="87">
          <cell r="B87" t="str">
            <v> 371711</v>
          </cell>
          <cell r="C87" t="str">
            <v>CPOS</v>
          </cell>
          <cell r="D87" t="str">
            <v>Dispositivo diferencial residual de 100 A x 30 mA - 4 pólos</v>
          </cell>
          <cell r="F87" t="str">
            <v>UN.</v>
          </cell>
          <cell r="R87">
            <v>260.69</v>
          </cell>
        </row>
        <row r="88">
          <cell r="B88" t="str">
            <v>400508</v>
          </cell>
          <cell r="C88" t="str">
            <v>CPOS</v>
          </cell>
          <cell r="D88" t="str">
            <v>INTERRUPTOR COM 1 TECLA PARALELO E PLACA</v>
          </cell>
          <cell r="F88" t="str">
            <v>CJ</v>
          </cell>
          <cell r="R88">
            <v>11.93</v>
          </cell>
        </row>
        <row r="89">
          <cell r="B89" t="str">
            <v>400502</v>
          </cell>
          <cell r="C89" t="str">
            <v>CPOS</v>
          </cell>
          <cell r="D89" t="str">
            <v>INTERRUPTOR COM 1 TECLA SIMPLES E PLACA</v>
          </cell>
          <cell r="F89" t="str">
            <v>CJ</v>
          </cell>
          <cell r="R89">
            <v>12.13</v>
          </cell>
        </row>
        <row r="90">
          <cell r="B90" t="str">
            <v>410743</v>
          </cell>
          <cell r="C90" t="str">
            <v>CPOS</v>
          </cell>
          <cell r="D90" t="str">
            <v>LÂMPADA FLUORESCENTE COMPACTA ELETRÔNICA ´3U´, BASE E27 DE 20 W - 110 OU 220 V</v>
          </cell>
          <cell r="F90" t="str">
            <v>UN.</v>
          </cell>
          <cell r="R90">
            <v>10.73</v>
          </cell>
        </row>
        <row r="91">
          <cell r="B91" t="str">
            <v>410707</v>
          </cell>
          <cell r="C91" t="str">
            <v>CPOS</v>
          </cell>
          <cell r="D91" t="str">
            <v>LÂMPADA FLUORESCENTE TUBULAR, BASE BIPINO BILATERAL DE 32 W</v>
          </cell>
          <cell r="F91" t="str">
            <v>UN.</v>
          </cell>
          <cell r="R91">
            <v>5.57</v>
          </cell>
        </row>
        <row r="92">
          <cell r="B92" t="str">
            <v>411416</v>
          </cell>
          <cell r="C92" t="str">
            <v>CPOS</v>
          </cell>
          <cell r="D92" t="str">
            <v>Luminária retangular de sobrepor tipo calha aberta com aletas parabólicas para 2 lâmpadas fluorescentes tubilares de 32/36W</v>
          </cell>
          <cell r="F92" t="str">
            <v>UN.</v>
          </cell>
          <cell r="R92">
            <v>144.32</v>
          </cell>
        </row>
        <row r="93">
          <cell r="B93" t="str">
            <v> 411467</v>
          </cell>
          <cell r="C93" t="str">
            <v>CPOS</v>
          </cell>
          <cell r="D93" t="str">
            <v>Luminária triangular de sobrepor tipo arandela para 1 lâmpada incandescte até 100W ou fluorescente compacta de 15/20/23W</v>
          </cell>
          <cell r="F93" t="str">
            <v>UN.</v>
          </cell>
          <cell r="R93">
            <v>79.63</v>
          </cell>
        </row>
        <row r="95">
          <cell r="B95">
            <v>410917</v>
          </cell>
          <cell r="C95" t="str">
            <v>CPOS</v>
          </cell>
          <cell r="D95" t="str">
            <v>Reator eletromagnético de alto fator de potência com partida rápida, para duas lâmpadas fluorescentes tubulares ´HO´, base bipino bilateral, 110 W - 220 V</v>
          </cell>
          <cell r="F95" t="str">
            <v>UN.</v>
          </cell>
          <cell r="R95">
            <v>90.12</v>
          </cell>
        </row>
        <row r="96">
          <cell r="B96" t="str">
            <v>391012</v>
          </cell>
          <cell r="C96" t="str">
            <v>CPOS</v>
          </cell>
          <cell r="D96" t="str">
            <v>TERMINAL DE PRESSÃO/COMPRESSÃO PARA CABO DE 25,0 MM²</v>
          </cell>
          <cell r="F96" t="str">
            <v>UN.</v>
          </cell>
          <cell r="R96">
            <v>6.21</v>
          </cell>
        </row>
        <row r="97">
          <cell r="B97" t="str">
            <v>391020</v>
          </cell>
          <cell r="C97" t="str">
            <v>CPOS</v>
          </cell>
          <cell r="D97" t="str">
            <v>Terminal de pressão/compressão para cabo de 70 mm²</v>
          </cell>
          <cell r="F97" t="str">
            <v>UN.</v>
          </cell>
          <cell r="R97">
            <v>7.63</v>
          </cell>
        </row>
        <row r="98">
          <cell r="B98" t="str">
            <v>400445</v>
          </cell>
          <cell r="C98" t="str">
            <v>CPOS</v>
          </cell>
          <cell r="D98" t="str">
            <v>TOMADA 2P+T, 10A 250V, COMPLETA</v>
          </cell>
          <cell r="F98" t="str">
            <v>CJ</v>
          </cell>
          <cell r="R98">
            <v>12.91</v>
          </cell>
        </row>
        <row r="99">
          <cell r="B99" t="str">
            <v>400409</v>
          </cell>
          <cell r="C99" t="str">
            <v>CPOS</v>
          </cell>
          <cell r="D99" t="str">
            <v>TOMADA RJ 11 PARA TELEFONE, SEM PLACA</v>
          </cell>
          <cell r="F99" t="str">
            <v>UN.</v>
          </cell>
          <cell r="R99">
            <v>17.37</v>
          </cell>
        </row>
        <row r="100">
          <cell r="B100" t="str">
            <v>400435</v>
          </cell>
          <cell r="C100" t="str">
            <v>CPOS</v>
          </cell>
          <cell r="D100" t="str">
            <v>TOMADA RJ 45 PARA REDE DE DADOS, COM PLACA</v>
          </cell>
          <cell r="F100" t="str">
            <v>UN.</v>
          </cell>
          <cell r="R100">
            <v>30.36</v>
          </cell>
        </row>
        <row r="101">
          <cell r="B101" t="str">
            <v xml:space="preserve">09.03.058 </v>
          </cell>
          <cell r="C101" t="str">
            <v>FDE</v>
          </cell>
          <cell r="D101" t="str">
            <v>ELETRODUTO EM POLIETILENO DE 25MM-INCLUSIVE CONEXOES</v>
          </cell>
          <cell r="F101" t="str">
            <v>M</v>
          </cell>
          <cell r="R101">
            <v>17.433140000000002</v>
          </cell>
        </row>
        <row r="105">
          <cell r="A105">
            <v>4</v>
          </cell>
          <cell r="D105" t="str">
            <v>PISOS</v>
          </cell>
        </row>
        <row r="106">
          <cell r="A106" t="str">
            <v>4.1</v>
          </cell>
          <cell r="B106">
            <v>84191</v>
          </cell>
          <cell r="C106" t="str">
            <v>CPOS</v>
          </cell>
          <cell r="D106" t="str">
            <v>PISO EM GRANILITE, MARMORITE OU GRANITINA ESPESSURA 8 MM, INCLUSO JUNTAS DE DILATACAO PLASTICAS</v>
          </cell>
          <cell r="F106" t="str">
            <v>M²</v>
          </cell>
          <cell r="R106">
            <v>62.44</v>
          </cell>
        </row>
        <row r="107">
          <cell r="A107" t="str">
            <v>4.2</v>
          </cell>
          <cell r="B107">
            <v>171020</v>
          </cell>
          <cell r="C107" t="str">
            <v>CPOS</v>
          </cell>
          <cell r="D107" t="str">
            <v>RODAPÉ QUALQUER EM GRANILITE MOLDADO NO LOCAL ATÉ 10CM</v>
          </cell>
          <cell r="F107" t="str">
            <v>M</v>
          </cell>
          <cell r="R107">
            <v>26.05</v>
          </cell>
        </row>
        <row r="108">
          <cell r="A108" t="str">
            <v>4.3</v>
          </cell>
          <cell r="B108">
            <v>73800</v>
          </cell>
          <cell r="C108" t="str">
            <v>SINAPI</v>
          </cell>
          <cell r="D108" t="str">
            <v>LIMPEZA E POLIMENTO MECANIZADO EM PISO ALTA RESISTENCIA, UTILIZANDO ESTUQUE COM ADESIVO, CIMENTO BRANCO E CORANTE</v>
          </cell>
          <cell r="F108" t="str">
            <v>M²</v>
          </cell>
          <cell r="R108">
            <v>30.81</v>
          </cell>
        </row>
        <row r="109">
          <cell r="A109" t="str">
            <v>4.4</v>
          </cell>
          <cell r="C109" t="str">
            <v>M</v>
          </cell>
          <cell r="D109" t="str">
            <v xml:space="preserve"> IMPERMEABILIZAÇÃO DE PISO EM GRANILITE COM POLIURETANO ALIFÁTICO BRILHANTE</v>
          </cell>
          <cell r="F109" t="str">
            <v>M²</v>
          </cell>
        </row>
        <row r="112">
          <cell r="A112">
            <v>5</v>
          </cell>
          <cell r="D112" t="str">
            <v>PRATELEIRAS EM ARDÓSIA</v>
          </cell>
        </row>
        <row r="113">
          <cell r="A113" t="str">
            <v>5.1</v>
          </cell>
          <cell r="B113" t="str">
            <v>73965/010</v>
          </cell>
          <cell r="C113" t="str">
            <v>SINAPI</v>
          </cell>
          <cell r="D113" t="str">
            <v>ESCAVACAO MANUAL DE VALA EM MATERIAL DE 1A CATEGORIA ATE 1,5M EXCLUINDO ESGOTAMENTO / ESCORAMENTO</v>
          </cell>
          <cell r="F113" t="str">
            <v>M³</v>
          </cell>
          <cell r="R113">
            <v>49.43</v>
          </cell>
        </row>
        <row r="114">
          <cell r="A114" t="str">
            <v>5.2</v>
          </cell>
          <cell r="B114" t="str">
            <v>5622</v>
          </cell>
          <cell r="C114" t="str">
            <v>SINAPI</v>
          </cell>
          <cell r="D114" t="str">
            <v>REGULARIZACAO E COMPACTACAO MANUAL DE TERRENO COM SOQUETE</v>
          </cell>
          <cell r="F114" t="str">
            <v>M²</v>
          </cell>
          <cell r="R114">
            <v>4.66</v>
          </cell>
        </row>
        <row r="115">
          <cell r="A115" t="str">
            <v>5.3</v>
          </cell>
          <cell r="B115" t="str">
            <v>74164/004</v>
          </cell>
          <cell r="C115" t="str">
            <v>SINAPI</v>
          </cell>
          <cell r="D115" t="str">
            <v>LASTRO DE BRITA</v>
          </cell>
          <cell r="F115" t="str">
            <v>M³</v>
          </cell>
          <cell r="R115">
            <v>84.79</v>
          </cell>
        </row>
        <row r="116">
          <cell r="A116" t="str">
            <v>5.4</v>
          </cell>
          <cell r="B116" t="str">
            <v>79335/001</v>
          </cell>
          <cell r="C116" t="str">
            <v>SINAPI</v>
          </cell>
          <cell r="D116" t="str">
            <v>ALVENARIA EM BLOCO CERAMICO ESTRUTURAL 14X19X29CM, E=14XM, ASSENTADO COM ARGAMASSA TRACO 1:2:8 (CIMENTO, CAL E AREIA). NAO INCLUI GROUNT E ACO.</v>
          </cell>
          <cell r="F116" t="str">
            <v>M²</v>
          </cell>
          <cell r="R116">
            <v>53.07</v>
          </cell>
        </row>
        <row r="117">
          <cell r="A117" t="str">
            <v>5.5</v>
          </cell>
          <cell r="B117" t="str">
            <v>74254/002</v>
          </cell>
          <cell r="C117" t="str">
            <v>SINAPI</v>
          </cell>
          <cell r="D117" t="str">
            <v>ARMACAO ACO CA-50, DIAM. 6,3 (1/4) À 12,5MM(1/2) -FORNECIMENTO/ CORTE(PERDA DE 10%) / DOBRA / COLOCAÇÃO.</v>
          </cell>
          <cell r="F117" t="str">
            <v>KG</v>
          </cell>
          <cell r="R117">
            <v>7.25</v>
          </cell>
        </row>
        <row r="118">
          <cell r="A118" t="str">
            <v>5.6</v>
          </cell>
          <cell r="B118" t="str">
            <v>74138/002</v>
          </cell>
          <cell r="C118" t="str">
            <v>SINAPI</v>
          </cell>
          <cell r="D118" t="str">
            <v>CONCRETO USINADO BOMBEADO FCK=20MPA, INCLUSIVE LANCAMENTO E ADENSAMENTO</v>
          </cell>
          <cell r="F118" t="str">
            <v>M³</v>
          </cell>
          <cell r="R118">
            <v>320.95</v>
          </cell>
        </row>
        <row r="119">
          <cell r="A119" t="str">
            <v>5.7</v>
          </cell>
          <cell r="B119" t="str">
            <v>74004/003</v>
          </cell>
          <cell r="C119" t="str">
            <v>SINAPI</v>
          </cell>
          <cell r="D119" t="str">
            <v>CONCRETO GROUT, PREPARADO NO LOCAL, LANCADO E ADENSADO</v>
          </cell>
          <cell r="F119" t="str">
            <v>M³</v>
          </cell>
          <cell r="R119">
            <v>442.57</v>
          </cell>
        </row>
        <row r="120">
          <cell r="A120" t="str">
            <v>5.8</v>
          </cell>
          <cell r="B120" t="str">
            <v>87878</v>
          </cell>
          <cell r="C120" t="str">
            <v>SINAPI</v>
          </cell>
          <cell r="D120" t="str">
            <v>CHAPISCO APLICADO TANTO EM PILARES E VIGAS DE CONCRETO COMO EM ALVENARIAS DE PAREDES INTERNAS, COM COLHER DE PEDREIRO. ARGAMASSA TRAÇO 1:3 COM PREPARO MANUAL. AF_06/2014</v>
          </cell>
          <cell r="F120" t="str">
            <v>M²</v>
          </cell>
          <cell r="R120">
            <v>2.93</v>
          </cell>
        </row>
        <row r="121">
          <cell r="A121" t="str">
            <v>5.9</v>
          </cell>
          <cell r="B121" t="str">
            <v>87530</v>
          </cell>
          <cell r="C121" t="str">
            <v>SINAPI</v>
          </cell>
          <cell r="D121" t="str">
            <v>MASSA ÚNICA, PARA RECEBIMENTO DE PINTURA, EM ARGAMASSA TRAÇO 1:2:8, PREPARO MANUAL, APLICADA MANUALMENTE EM FACES INTERNAS DE PAREDES DE AMBISCAS. AF_06/2014</v>
          </cell>
          <cell r="F121" t="str">
            <v>M²</v>
          </cell>
          <cell r="R121">
            <v>25.12</v>
          </cell>
        </row>
        <row r="122">
          <cell r="A122" t="str">
            <v>5.10</v>
          </cell>
          <cell r="B122" t="str">
            <v> 143004</v>
          </cell>
          <cell r="C122" t="str">
            <v>CPOS</v>
          </cell>
          <cell r="D122" t="str">
            <v>DIVISÓRIA EM PLACAS DE ARDÓSIA COM ESPESSURA DE 2 CM</v>
          </cell>
          <cell r="F122" t="str">
            <v>M²</v>
          </cell>
          <cell r="R122">
            <v>308.17</v>
          </cell>
        </row>
        <row r="123">
          <cell r="A123" t="str">
            <v>5.11</v>
          </cell>
          <cell r="C123" t="str">
            <v>M</v>
          </cell>
          <cell r="D123" t="str">
            <v>SUPORTE PARA PIA TIPO   BRANCO PARA CHUMBAR, INCLUSIVE FIXAÇAO</v>
          </cell>
          <cell r="F123" t="str">
            <v>UN</v>
          </cell>
          <cell r="R123">
            <v>43.2</v>
          </cell>
        </row>
        <row r="126">
          <cell r="A126">
            <v>6</v>
          </cell>
          <cell r="D126" t="str">
            <v>COMPARTIMENTO PARA COMPRESSOR</v>
          </cell>
        </row>
        <row r="127">
          <cell r="A127" t="str">
            <v>6.1</v>
          </cell>
          <cell r="B127" t="str">
            <v>73965/010</v>
          </cell>
          <cell r="C127" t="str">
            <v>SINAPI</v>
          </cell>
          <cell r="D127" t="str">
            <v>ESCAVACAO MANUAL DE VALA EM MATERIAL DE 1A CATEGORIA ATE 1,5M EXCLUINDO ESGOTAMENTO / ESCORAMENTO</v>
          </cell>
          <cell r="F127" t="str">
            <v>M³</v>
          </cell>
          <cell r="R127">
            <v>49.43</v>
          </cell>
        </row>
        <row r="128">
          <cell r="A128" t="str">
            <v>6.2</v>
          </cell>
          <cell r="B128" t="str">
            <v>5622</v>
          </cell>
          <cell r="C128" t="str">
            <v>SINAPI</v>
          </cell>
          <cell r="D128" t="str">
            <v>REGULARIZACAO E COMPACTACAO MANUAL DE TERRENO COM SOQUETE</v>
          </cell>
          <cell r="F128" t="str">
            <v>M²</v>
          </cell>
          <cell r="R128">
            <v>4.66</v>
          </cell>
        </row>
        <row r="129">
          <cell r="A129" t="str">
            <v>6.3</v>
          </cell>
          <cell r="B129" t="str">
            <v>74164/004</v>
          </cell>
          <cell r="C129" t="str">
            <v>SINAPI</v>
          </cell>
          <cell r="D129" t="str">
            <v>LASTRO DE BRITA</v>
          </cell>
          <cell r="F129" t="str">
            <v>M³</v>
          </cell>
          <cell r="R129">
            <v>84.79</v>
          </cell>
        </row>
        <row r="130">
          <cell r="A130" t="str">
            <v>6.4</v>
          </cell>
          <cell r="B130" t="str">
            <v>79335/001</v>
          </cell>
          <cell r="C130" t="str">
            <v>SINAPI</v>
          </cell>
          <cell r="D130" t="str">
            <v>ALVENARIA EM BLOCO CERAMICO ESTRUTURAL 14X19X29CM, E=14XM, ASSENTADO COM ARGAMASSA TRACO 1:2:8 (CIMENTO, CAL E AREIA). NAO INCLUI GROUNT E ACO.</v>
          </cell>
          <cell r="F130" t="str">
            <v>M²</v>
          </cell>
          <cell r="R130">
            <v>53.07</v>
          </cell>
        </row>
        <row r="131">
          <cell r="A131" t="str">
            <v>6.5</v>
          </cell>
          <cell r="B131" t="str">
            <v>74254/002</v>
          </cell>
          <cell r="C131" t="str">
            <v>SINAPI</v>
          </cell>
          <cell r="D131" t="str">
            <v>ARMACAO ACO CA-50, DIAM. 6,3 (1/4) À 12,5MM(1/2) -FORNECIMENTO/ CORTE(PERDA DE 10%) / DOBRA / COLOCAÇÃO.</v>
          </cell>
          <cell r="F131" t="str">
            <v>KG</v>
          </cell>
          <cell r="R131">
            <v>7.25</v>
          </cell>
        </row>
        <row r="132">
          <cell r="A132" t="str">
            <v>6.6</v>
          </cell>
          <cell r="B132" t="str">
            <v>74138/002</v>
          </cell>
          <cell r="C132" t="str">
            <v>SINAPI</v>
          </cell>
          <cell r="D132" t="str">
            <v>CONCRETO USINADO BOMBEADO FCK=20MPA, INCLUSIVE LANCAMENTO E ADENSAMENTO</v>
          </cell>
          <cell r="F132" t="str">
            <v>M³</v>
          </cell>
          <cell r="R132">
            <v>320.95</v>
          </cell>
        </row>
        <row r="133">
          <cell r="A133" t="str">
            <v>6.7</v>
          </cell>
          <cell r="B133" t="str">
            <v>74004/003</v>
          </cell>
          <cell r="C133" t="str">
            <v>SINAPI</v>
          </cell>
          <cell r="D133" t="str">
            <v>CONCRETO GROUT, PREPARADO NO LOCAL, LANCADO E ADENSADO</v>
          </cell>
          <cell r="F133" t="str">
            <v>M³</v>
          </cell>
          <cell r="R133">
            <v>442.57</v>
          </cell>
        </row>
        <row r="134">
          <cell r="A134" t="str">
            <v>6.8</v>
          </cell>
          <cell r="B134" t="str">
            <v>87878</v>
          </cell>
          <cell r="C134" t="str">
            <v>SINAPI</v>
          </cell>
          <cell r="D134" t="str">
            <v>CHAPISCO APLICADO TANTO EM PILARES E VIGAS DE CONCRETO COMO EM ALVENARIAS DE PAREDES INTERNAS, COM COLHER DE PEDREIRO. ARGAMASSA TRAÇO 1:3 COM PREPARO MANUAL. AF_06/2014</v>
          </cell>
          <cell r="F134" t="str">
            <v>M²</v>
          </cell>
          <cell r="R134">
            <v>2.93</v>
          </cell>
        </row>
        <row r="135">
          <cell r="A135" t="str">
            <v>6.9</v>
          </cell>
          <cell r="B135" t="str">
            <v>87530</v>
          </cell>
          <cell r="C135" t="str">
            <v>SINAPI</v>
          </cell>
          <cell r="D135" t="str">
            <v>MASSA ÚNICA, PARA RECEBIMENTO DE PINTURA, EM ARGAMASSA TRAÇO 1:2:8, PREPARO MANUAL, APLICADA MANUALMENTE EM FACES INTERNAS DE PAREDES DE AMBISCAS. AF_06/2014</v>
          </cell>
          <cell r="F135" t="str">
            <v>M²</v>
          </cell>
          <cell r="R135">
            <v>25.12</v>
          </cell>
        </row>
        <row r="136">
          <cell r="A136" t="str">
            <v>6.10</v>
          </cell>
          <cell r="B136" t="str">
            <v>74141/002</v>
          </cell>
          <cell r="C136" t="str">
            <v>SINAPI</v>
          </cell>
          <cell r="D136" t="str">
            <v>LAJE PRE-MOLD BETA 12 P/3,5KN/M2 VAO 4,1M INCL VIGOTAS TIJOLOS ARMADURA NEGATIVA CAPEAMENTO 3CM CONCRETO 15MPA ESCORAMENTO MATERIAIS E MAO DE OBRA</v>
          </cell>
          <cell r="F136" t="str">
            <v>M²</v>
          </cell>
          <cell r="R136">
            <v>79.38</v>
          </cell>
        </row>
        <row r="137">
          <cell r="A137" t="str">
            <v>6.11</v>
          </cell>
          <cell r="B137" t="str">
            <v>87073</v>
          </cell>
          <cell r="C137" t="str">
            <v>SINAPI</v>
          </cell>
          <cell r="D137" t="str">
            <v>CONTRAPISO EM ARGAMASSA TRAÇO 1:4 (CIMENTO E AREIA), PREPARO MANUAL, APLICADO EM ÁREAS SECAS MENORES QUE 10M2 SOBRE LAJE, ADERIDO, ESPESSURA 2CM, ACABAMENTO REFORÇADO. AF_06/2014</v>
          </cell>
          <cell r="F137" t="str">
            <v>M²</v>
          </cell>
          <cell r="R137">
            <v>25.36</v>
          </cell>
        </row>
        <row r="138">
          <cell r="A138" t="str">
            <v>6.12</v>
          </cell>
          <cell r="B138" t="str">
            <v>74100/001</v>
          </cell>
          <cell r="C138" t="str">
            <v>SINAPI</v>
          </cell>
          <cell r="D138" t="str">
            <v>PORTAO DE FERRO COM VARA 1/2", COM REQUADRO</v>
          </cell>
          <cell r="F138" t="str">
            <v>M²</v>
          </cell>
          <cell r="R138">
            <v>205.43</v>
          </cell>
        </row>
        <row r="139">
          <cell r="A139" t="str">
            <v>6.13</v>
          </cell>
          <cell r="B139">
            <v>6067</v>
          </cell>
          <cell r="C139" t="str">
            <v>SINAPI</v>
          </cell>
          <cell r="D139" t="str">
            <v>PINTURA ESMALTE BRILHANTE (2 DEMAOS) SOBRE SUPERFICIE METALICA, INCLUSVE PROTECAO COM ZARCAO (1 DEMAO)</v>
          </cell>
          <cell r="F139" t="str">
            <v>M²</v>
          </cell>
          <cell r="R139">
            <v>32.47</v>
          </cell>
        </row>
        <row r="140">
          <cell r="A140" t="str">
            <v>6.14</v>
          </cell>
          <cell r="B140">
            <v>88487</v>
          </cell>
          <cell r="C140" t="str">
            <v>SINAPI</v>
          </cell>
          <cell r="D140" t="str">
            <v>APLICAÇÃO MANUAL DE PINTURA COM TINTA LÁTEX PVA EM PAREDES, DUAS DEMÃOS AF_06/2014</v>
          </cell>
          <cell r="F140" t="str">
            <v>M²</v>
          </cell>
          <cell r="R140">
            <v>7.12</v>
          </cell>
        </row>
        <row r="143">
          <cell r="A143" t="str">
            <v>7</v>
          </cell>
          <cell r="D143" t="str">
            <v xml:space="preserve">REDE DE AR COMPRIMIDO </v>
          </cell>
        </row>
        <row r="144">
          <cell r="A144" t="str">
            <v>7.1</v>
          </cell>
          <cell r="B144" t="str">
            <v>73798/001</v>
          </cell>
          <cell r="C144" t="str">
            <v>SINAP</v>
          </cell>
          <cell r="D144" t="str">
            <v>DUTO ESPIRAL FLEXIVEL SINGELO PEAD D=50MM(2") REVESTIDO COM PVC COM FIO GUIA DE ACO GALVANIZADO, LANCADO DIRETO NO SOLO, INCL CONEXOES</v>
          </cell>
          <cell r="F144" t="str">
            <v>M</v>
          </cell>
          <cell r="R144">
            <v>23.91</v>
          </cell>
        </row>
        <row r="146">
          <cell r="A146" t="str">
            <v>7.3</v>
          </cell>
          <cell r="B146" t="str">
            <v>74061/001</v>
          </cell>
          <cell r="C146" t="str">
            <v>SINAPI</v>
          </cell>
          <cell r="D146" t="str">
            <v>TUBO DE COBRE CLASSE "E" 15MM - FORNECIMENTO E INSTALACAO</v>
          </cell>
          <cell r="F146" t="str">
            <v>M</v>
          </cell>
          <cell r="R146">
            <v>19.350000000000001</v>
          </cell>
        </row>
        <row r="147">
          <cell r="A147" t="str">
            <v>7.4</v>
          </cell>
          <cell r="B147" t="str">
            <v>73870/001</v>
          </cell>
          <cell r="C147" t="str">
            <v>SINAPI</v>
          </cell>
          <cell r="D147" t="str">
            <v>VÁLVULA DE ESFERA EM BRONZE Ø 1/2" - FORNECIMENTO E INSTALAÇÃO</v>
          </cell>
          <cell r="F147" t="str">
            <v>UN.</v>
          </cell>
          <cell r="R147">
            <v>50.18</v>
          </cell>
        </row>
        <row r="150">
          <cell r="A150" t="str">
            <v>8</v>
          </cell>
          <cell r="D150" t="str">
            <v>PINTURA</v>
          </cell>
        </row>
        <row r="151">
          <cell r="A151" t="str">
            <v>8.1</v>
          </cell>
          <cell r="B151" t="str">
            <v>330128</v>
          </cell>
          <cell r="C151" t="str">
            <v>CPOS</v>
          </cell>
          <cell r="D151" t="str">
            <v>Reparo de trincas rasas até 5,0 mm de largura, na massa</v>
          </cell>
          <cell r="F151" t="str">
            <v>M</v>
          </cell>
          <cell r="R151">
            <v>24.24</v>
          </cell>
        </row>
        <row r="152">
          <cell r="A152" t="str">
            <v>8.2</v>
          </cell>
          <cell r="B152" t="str">
            <v>88485</v>
          </cell>
          <cell r="C152" t="str">
            <v>SINAPI</v>
          </cell>
          <cell r="D152" t="str">
            <v>APLICAÇÃO DE FUNDO SELADOR ACRÍLICO EM PAREDES, UMA DEMÃO. AF_06/2014</v>
          </cell>
          <cell r="F152" t="str">
            <v>M²</v>
          </cell>
          <cell r="R152">
            <v>3.08</v>
          </cell>
        </row>
        <row r="153">
          <cell r="A153" t="str">
            <v>8.3</v>
          </cell>
          <cell r="B153" t="str">
            <v>88489</v>
          </cell>
          <cell r="C153" t="str">
            <v>SINAPI</v>
          </cell>
          <cell r="D153" t="str">
            <v>APLICAÇÃO MANUAL DE PINTURA COM TINTA LÁTEX ACRÍLICA EM PAREDES, DUAS DEMÃOS. AF_06/2014</v>
          </cell>
          <cell r="F153" t="str">
            <v>M²</v>
          </cell>
          <cell r="R153">
            <v>9.0399999999999991</v>
          </cell>
        </row>
        <row r="156">
          <cell r="A156">
            <v>9</v>
          </cell>
          <cell r="D156" t="str">
            <v>SERVIÇOS COMPLEMENTARES</v>
          </cell>
        </row>
        <row r="157">
          <cell r="A157" t="str">
            <v>9.1</v>
          </cell>
          <cell r="B157">
            <v>9537</v>
          </cell>
          <cell r="C157" t="str">
            <v>SINAPI</v>
          </cell>
          <cell r="D157" t="str">
            <v>LIMPEZA FINAL DA OBRA</v>
          </cell>
          <cell r="F157" t="str">
            <v>M²</v>
          </cell>
          <cell r="R157">
            <v>2.13</v>
          </cell>
        </row>
        <row r="158">
          <cell r="A158" t="str">
            <v>9.2</v>
          </cell>
          <cell r="B158" t="str">
            <v>12.04.024</v>
          </cell>
          <cell r="C158" t="str">
            <v>FDE</v>
          </cell>
          <cell r="D158" t="str">
            <v>REVESTIMENTO COM PASTILHAS ESMALTADAS 5,0X 5,0 CM</v>
          </cell>
          <cell r="F158" t="str">
            <v>M²</v>
          </cell>
          <cell r="R158">
            <v>125.78904</v>
          </cell>
        </row>
        <row r="159">
          <cell r="A159" t="str">
            <v>9.3</v>
          </cell>
          <cell r="B159">
            <v>440206</v>
          </cell>
          <cell r="C159" t="str">
            <v>CPOS</v>
          </cell>
          <cell r="D159" t="str">
            <v>Tampo/bancada em granito com espessura de 3 cm</v>
          </cell>
          <cell r="F159" t="str">
            <v>M²</v>
          </cell>
          <cell r="R159">
            <v>837.76</v>
          </cell>
        </row>
        <row r="160">
          <cell r="A160" t="str">
            <v>9.4</v>
          </cell>
          <cell r="B160">
            <v>270407</v>
          </cell>
          <cell r="C160" t="str">
            <v>CPOS</v>
          </cell>
          <cell r="D160" t="str">
            <v>Bate-maca ou protetor de parede em PVC, com amortecimento à impacto, altura de 200 mm</v>
          </cell>
          <cell r="F160" t="str">
            <v>M</v>
          </cell>
          <cell r="R160">
            <v>71.069999999999993</v>
          </cell>
        </row>
        <row r="161">
          <cell r="A161" t="str">
            <v>9.5</v>
          </cell>
          <cell r="B161">
            <v>300406</v>
          </cell>
          <cell r="C161" t="str">
            <v>CPOS</v>
          </cell>
          <cell r="D161" t="str">
            <v>Revestimento em chapa de aço inoxidável para proteção de portas,altura de 40 cm</v>
          </cell>
          <cell r="F161" t="str">
            <v>M</v>
          </cell>
          <cell r="R161">
            <v>233.81</v>
          </cell>
        </row>
        <row r="162">
          <cell r="A162" t="str">
            <v>9.6</v>
          </cell>
          <cell r="D162" t="str">
            <v>BANCADA PARA A SALA DE ODONTOLOGIA</v>
          </cell>
        </row>
        <row r="163">
          <cell r="A163" t="str">
            <v>9.6.1</v>
          </cell>
          <cell r="B163">
            <v>440206</v>
          </cell>
          <cell r="C163" t="str">
            <v>CPOS</v>
          </cell>
          <cell r="D163" t="str">
            <v>Tampo/bancada em granito com espessura de 3 cm</v>
          </cell>
          <cell r="F163" t="str">
            <v>M²</v>
          </cell>
          <cell r="R163">
            <v>837.76</v>
          </cell>
        </row>
        <row r="164">
          <cell r="A164" t="str">
            <v>9.6.2</v>
          </cell>
          <cell r="B164">
            <v>86900</v>
          </cell>
          <cell r="C164" t="str">
            <v>SINAPI</v>
          </cell>
          <cell r="D164" t="str">
            <v>CUBA DE EMBUTIR DE AÇO INOXIDÁVEL MÉDIA - FORNECIMENTO E INSTALAÇÃO. A UNF_12/2013</v>
          </cell>
          <cell r="F164" t="str">
            <v>UN</v>
          </cell>
          <cell r="R164">
            <v>65.260000000000005</v>
          </cell>
        </row>
        <row r="165">
          <cell r="A165" t="str">
            <v>9.6.3</v>
          </cell>
          <cell r="B165">
            <v>230804</v>
          </cell>
          <cell r="C165" t="str">
            <v>SINAPI</v>
          </cell>
          <cell r="D165" t="str">
            <v>Armário/gabinete embutido em MDF sob medida, revestido em laminado melamínico, com portas e prateleiras</v>
          </cell>
          <cell r="F165" t="str">
            <v>M²</v>
          </cell>
          <cell r="R165">
            <v>1180.5</v>
          </cell>
        </row>
        <row r="166">
          <cell r="A166" t="str">
            <v>9.6.4</v>
          </cell>
          <cell r="B166">
            <v>86910</v>
          </cell>
          <cell r="C166" t="str">
            <v>SINAPI</v>
          </cell>
          <cell r="D166" t="str">
            <v>TORNEIRA CROMADA TUBO MÓVEL, DE PAREDE, 1/2" OU 3/4", PARA PIA DE COZINHA, PADRÃO MÉDIO - FORNECIMENTO E INSTALAÇÃO. AF_12/2013</v>
          </cell>
          <cell r="F166" t="str">
            <v>M²</v>
          </cell>
          <cell r="R166">
            <v>56.04</v>
          </cell>
        </row>
      </sheetData>
      <sheetData sheetId="1">
        <row r="12">
          <cell r="D12">
            <v>1.8952</v>
          </cell>
        </row>
        <row r="13">
          <cell r="D13">
            <v>41.694400000000002</v>
          </cell>
        </row>
        <row r="14">
          <cell r="D14">
            <v>1</v>
          </cell>
        </row>
        <row r="15">
          <cell r="D15">
            <v>1</v>
          </cell>
        </row>
        <row r="16">
          <cell r="D16">
            <v>0.71199999999999997</v>
          </cell>
        </row>
        <row r="17">
          <cell r="D17">
            <v>0.93600000000000005</v>
          </cell>
        </row>
        <row r="26">
          <cell r="D26">
            <v>1</v>
          </cell>
        </row>
        <row r="27">
          <cell r="D27">
            <v>1</v>
          </cell>
        </row>
        <row r="28">
          <cell r="D28">
            <v>1</v>
          </cell>
        </row>
        <row r="29">
          <cell r="D29">
            <v>1</v>
          </cell>
        </row>
        <row r="30">
          <cell r="D30">
            <v>1</v>
          </cell>
        </row>
        <row r="39">
          <cell r="D39">
            <v>0.71199999999999997</v>
          </cell>
        </row>
        <row r="40">
          <cell r="D40">
            <v>2</v>
          </cell>
        </row>
        <row r="41">
          <cell r="D41">
            <v>237.14500000000001</v>
          </cell>
        </row>
        <row r="42">
          <cell r="D42">
            <v>237.14500000000001</v>
          </cell>
        </row>
        <row r="46">
          <cell r="D46">
            <v>0.29700000000000004</v>
          </cell>
        </row>
        <row r="47">
          <cell r="D47">
            <v>0.36000000000000004</v>
          </cell>
        </row>
        <row r="48">
          <cell r="D48">
            <v>1.8000000000000002E-2</v>
          </cell>
        </row>
        <row r="49">
          <cell r="D49">
            <v>2.7</v>
          </cell>
        </row>
        <row r="50">
          <cell r="D50">
            <v>5.346000000000001</v>
          </cell>
        </row>
        <row r="51">
          <cell r="D51">
            <v>5.4000000000000006E-2</v>
          </cell>
        </row>
        <row r="52">
          <cell r="D52">
            <v>9.0882000000000018E-2</v>
          </cell>
        </row>
        <row r="53">
          <cell r="D53">
            <v>6.3000000000000007</v>
          </cell>
        </row>
        <row r="54">
          <cell r="D54">
            <v>6.3000000000000007</v>
          </cell>
        </row>
        <row r="55">
          <cell r="D55">
            <v>12.824999999999999</v>
          </cell>
        </row>
        <row r="56">
          <cell r="D56">
            <v>30</v>
          </cell>
        </row>
        <row r="60">
          <cell r="D60">
            <v>0.82500000000000007</v>
          </cell>
        </row>
        <row r="61">
          <cell r="D61">
            <v>1</v>
          </cell>
        </row>
        <row r="62">
          <cell r="D62">
            <v>0.05</v>
          </cell>
        </row>
        <row r="63">
          <cell r="D63">
            <v>2.5</v>
          </cell>
        </row>
        <row r="64">
          <cell r="D64">
            <v>14.850000000000001</v>
          </cell>
        </row>
        <row r="65">
          <cell r="D65">
            <v>0.15000000000000002</v>
          </cell>
        </row>
        <row r="66">
          <cell r="D66">
            <v>0.25245000000000006</v>
          </cell>
        </row>
        <row r="67">
          <cell r="D67">
            <v>5.8599999999999994</v>
          </cell>
        </row>
        <row r="68">
          <cell r="D68">
            <v>5.8599999999999994</v>
          </cell>
        </row>
        <row r="70">
          <cell r="D70">
            <v>0.93600000000000005</v>
          </cell>
        </row>
        <row r="71">
          <cell r="D71">
            <v>0.63600000000000001</v>
          </cell>
        </row>
        <row r="72">
          <cell r="D72">
            <v>0.84799999999999998</v>
          </cell>
        </row>
        <row r="73">
          <cell r="D73">
            <v>1.8656000000000001</v>
          </cell>
        </row>
        <row r="74">
          <cell r="D74">
            <v>5.8599999999999994</v>
          </cell>
        </row>
        <row r="80">
          <cell r="D80">
            <v>1</v>
          </cell>
        </row>
        <row r="84">
          <cell r="D84">
            <v>81.383999999999986</v>
          </cell>
        </row>
        <row r="85">
          <cell r="D85">
            <v>434.221</v>
          </cell>
        </row>
        <row r="86">
          <cell r="D86">
            <v>793.42000000000007</v>
          </cell>
        </row>
        <row r="87">
          <cell r="D87">
            <v>661.88</v>
          </cell>
        </row>
        <row r="91">
          <cell r="D91">
            <v>237.14500000000001</v>
          </cell>
        </row>
        <row r="92">
          <cell r="D92">
            <v>2.2000000000000002</v>
          </cell>
        </row>
        <row r="93">
          <cell r="D93">
            <v>1</v>
          </cell>
        </row>
        <row r="94">
          <cell r="D94">
            <v>166.45000000000002</v>
          </cell>
        </row>
        <row r="95">
          <cell r="D95">
            <v>61.000000000000007</v>
          </cell>
        </row>
        <row r="97">
          <cell r="D97">
            <v>1.2</v>
          </cell>
        </row>
        <row r="98">
          <cell r="D98">
            <v>1</v>
          </cell>
        </row>
        <row r="99">
          <cell r="D99">
            <v>1.2</v>
          </cell>
        </row>
        <row r="100">
          <cell r="D10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3"/>
  <sheetViews>
    <sheetView tabSelected="1" view="pageBreakPreview" topLeftCell="A145" zoomScale="90" zoomScaleNormal="100" zoomScaleSheetLayoutView="90" workbookViewId="0">
      <selection activeCell="D155" sqref="D155"/>
    </sheetView>
  </sheetViews>
  <sheetFormatPr defaultRowHeight="12.75" x14ac:dyDescent="0.2"/>
  <cols>
    <col min="1" max="1" width="7" style="1" customWidth="1"/>
    <col min="2" max="2" width="10.140625" style="2" bestFit="1" customWidth="1"/>
    <col min="3" max="3" width="11.140625" style="1" customWidth="1"/>
    <col min="4" max="4" width="66.140625" style="38" customWidth="1"/>
    <col min="5" max="5" width="10" style="1" customWidth="1"/>
    <col min="6" max="6" width="9.5703125" style="35" customWidth="1"/>
    <col min="7" max="7" width="10" style="36" customWidth="1"/>
    <col min="8" max="8" width="14.140625" style="33" customWidth="1"/>
    <col min="9" max="41" width="9.140625" style="5"/>
    <col min="42" max="16384" width="9.140625" style="3"/>
  </cols>
  <sheetData>
    <row r="1" spans="1:41" x14ac:dyDescent="0.2">
      <c r="A1" s="300"/>
      <c r="B1" s="301"/>
      <c r="C1" s="300"/>
      <c r="D1" s="37"/>
      <c r="E1" s="93"/>
    </row>
    <row r="2" spans="1:41" x14ac:dyDescent="0.2">
      <c r="A2" s="127"/>
      <c r="B2" s="126"/>
      <c r="C2" s="300"/>
      <c r="D2" s="37"/>
      <c r="E2" s="93"/>
    </row>
    <row r="3" spans="1:41" x14ac:dyDescent="0.2">
      <c r="A3" s="127"/>
      <c r="B3" s="126"/>
      <c r="C3" s="300"/>
      <c r="D3" s="37"/>
      <c r="E3" s="93"/>
    </row>
    <row r="4" spans="1:41" x14ac:dyDescent="0.2">
      <c r="A4" s="2"/>
      <c r="C4" s="2"/>
      <c r="D4" s="37"/>
      <c r="E4" s="93"/>
    </row>
    <row r="5" spans="1:41" x14ac:dyDescent="0.2">
      <c r="A5" s="4" t="s">
        <v>36</v>
      </c>
      <c r="B5" s="31"/>
      <c r="C5" s="31"/>
      <c r="D5" s="94"/>
      <c r="E5" s="16"/>
      <c r="F5" s="95"/>
      <c r="G5" s="96"/>
      <c r="H5" s="32"/>
    </row>
    <row r="6" spans="1:41" x14ac:dyDescent="0.2">
      <c r="A6" s="4" t="s">
        <v>151</v>
      </c>
      <c r="B6" s="31"/>
      <c r="C6" s="31"/>
      <c r="D6" s="97"/>
      <c r="E6" s="132"/>
      <c r="F6" s="95"/>
      <c r="G6" s="96"/>
      <c r="H6" s="32"/>
    </row>
    <row r="7" spans="1:41" x14ac:dyDescent="0.2">
      <c r="A7" s="4" t="s">
        <v>45</v>
      </c>
      <c r="B7" s="31"/>
      <c r="C7" s="31"/>
      <c r="D7" s="97"/>
      <c r="E7" s="118" t="s">
        <v>117</v>
      </c>
      <c r="F7" s="119"/>
      <c r="G7" s="120"/>
      <c r="H7" s="32"/>
    </row>
    <row r="8" spans="1:41" x14ac:dyDescent="0.2">
      <c r="A8" s="6"/>
      <c r="B8" s="6"/>
      <c r="C8" s="6"/>
      <c r="D8" s="97"/>
      <c r="E8" s="125"/>
      <c r="F8" s="119"/>
      <c r="G8" s="120"/>
      <c r="H8" s="32"/>
    </row>
    <row r="9" spans="1:41" ht="15.75" x14ac:dyDescent="0.25">
      <c r="A9" s="262" t="s">
        <v>0</v>
      </c>
      <c r="B9" s="262"/>
      <c r="C9" s="262"/>
      <c r="D9" s="262"/>
      <c r="E9" s="262"/>
      <c r="F9" s="262"/>
      <c r="G9" s="262"/>
      <c r="H9" s="262"/>
    </row>
    <row r="10" spans="1:41" x14ac:dyDescent="0.2">
      <c r="A10" s="7"/>
      <c r="B10" s="7"/>
      <c r="C10" s="7"/>
      <c r="D10" s="98"/>
      <c r="E10" s="7"/>
      <c r="F10" s="8"/>
      <c r="G10" s="9"/>
      <c r="H10" s="99"/>
    </row>
    <row r="11" spans="1:41" s="16" customFormat="1" ht="25.5" x14ac:dyDescent="0.2">
      <c r="A11" s="10" t="s">
        <v>1</v>
      </c>
      <c r="B11" s="11" t="s">
        <v>2</v>
      </c>
      <c r="C11" s="10" t="s">
        <v>3</v>
      </c>
      <c r="D11" s="12" t="s">
        <v>4</v>
      </c>
      <c r="E11" s="10" t="s">
        <v>5</v>
      </c>
      <c r="F11" s="13" t="s">
        <v>46</v>
      </c>
      <c r="G11" s="14" t="s">
        <v>6</v>
      </c>
      <c r="H11" s="15" t="s">
        <v>7</v>
      </c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</row>
    <row r="12" spans="1:41" x14ac:dyDescent="0.2">
      <c r="A12" s="27">
        <v>1</v>
      </c>
      <c r="B12" s="27"/>
      <c r="C12" s="27"/>
      <c r="D12" s="39" t="s">
        <v>24</v>
      </c>
      <c r="E12" s="40"/>
      <c r="F12" s="41"/>
      <c r="G12" s="21"/>
      <c r="H12" s="42"/>
    </row>
    <row r="13" spans="1:41" x14ac:dyDescent="0.2">
      <c r="A13" s="17" t="s">
        <v>8</v>
      </c>
      <c r="B13" s="17" t="str">
        <f>'[1]Plan Tron'!B8</f>
        <v>74209/001</v>
      </c>
      <c r="C13" s="17" t="str">
        <f>'[1]Plan Tron'!C8</f>
        <v>SINAPI</v>
      </c>
      <c r="D13" s="18" t="str">
        <f>'[1]Plan Tron'!D8</f>
        <v>PLACA DE OBRA EM CHAPA DE ACO GALVANIZADO</v>
      </c>
      <c r="E13" s="19" t="str">
        <f>'[1]Plan Tron'!F8</f>
        <v>M²</v>
      </c>
      <c r="F13" s="20">
        <v>6</v>
      </c>
      <c r="G13" s="21">
        <f>'[1]Plan Tron'!R8</f>
        <v>322.14999999999998</v>
      </c>
      <c r="H13" s="22">
        <f>F13*G13</f>
        <v>1932.8999999999999</v>
      </c>
    </row>
    <row r="14" spans="1:41" s="5" customFormat="1" ht="25.5" x14ac:dyDescent="0.2">
      <c r="A14" s="17" t="s">
        <v>9</v>
      </c>
      <c r="B14" s="17" t="str">
        <f>'[1]Plan Tron'!B9</f>
        <v xml:space="preserve"> 74210/001</v>
      </c>
      <c r="C14" s="17" t="str">
        <f>'[1]Plan Tron'!C9</f>
        <v>SINAPI</v>
      </c>
      <c r="D14" s="18" t="str">
        <f>'[1]Plan Tron'!D9</f>
        <v>BARRACAO PARA DEPOSITO EM TABUAS DE MADEIRA, COBERTURA EM FIBROCIMENTO 4 MM,  INCLUSO PISO ARGAMASSA TRAÇO 1:6 (CIMENTO E AREIA)</v>
      </c>
      <c r="E14" s="19" t="str">
        <f>'[1]Plan Tron'!F9</f>
        <v>M²</v>
      </c>
      <c r="F14" s="20">
        <v>6</v>
      </c>
      <c r="G14" s="21">
        <f>'[1]Plan Tron'!R9</f>
        <v>327.98</v>
      </c>
      <c r="H14" s="22">
        <f t="shared" ref="H14:H15" si="0">F14*G14</f>
        <v>1967.88</v>
      </c>
      <c r="I14" s="91"/>
    </row>
    <row r="15" spans="1:41" s="5" customFormat="1" ht="25.5" x14ac:dyDescent="0.2">
      <c r="A15" s="17" t="s">
        <v>10</v>
      </c>
      <c r="B15" s="17" t="str">
        <f>'[1]Plan Tron'!B10</f>
        <v>74220/001</v>
      </c>
      <c r="C15" s="17" t="str">
        <f>'[1]Plan Tron'!C10</f>
        <v>SINAPI</v>
      </c>
      <c r="D15" s="18" t="str">
        <f>'[1]Plan Tron'!D10</f>
        <v>TAPUME DE CHAPA DE MADEIRA COMPENSADA, E= 6MM, COM PINTURA A CAL E REAPROVEITAMENTO DE 2X</v>
      </c>
      <c r="E15" s="19" t="str">
        <f>'[1]Plan Tron'!F10</f>
        <v>M²</v>
      </c>
      <c r="F15" s="20">
        <v>29</v>
      </c>
      <c r="G15" s="21">
        <f>'[1]Plan Tron'!R10</f>
        <v>44.95</v>
      </c>
      <c r="H15" s="22">
        <f t="shared" si="0"/>
        <v>1303.5500000000002</v>
      </c>
    </row>
    <row r="16" spans="1:41" s="23" customFormat="1" ht="25.5" x14ac:dyDescent="0.2">
      <c r="A16" s="17" t="s">
        <v>47</v>
      </c>
      <c r="B16" s="17" t="str">
        <f>'[1]Plan Tron'!B11</f>
        <v>74255/003</v>
      </c>
      <c r="C16" s="17" t="str">
        <f>'[1]Plan Tron'!C11</f>
        <v>SINAPI</v>
      </c>
      <c r="D16" s="18" t="str">
        <f>'[1]Plan Tron'!D11</f>
        <v>CARGA MANUAL DE MATERIAL A GRANEL (2 SERVENTES) EM CAMINHAO BASCULANTE C/ CACAMBA DE 4,0M3 INCLUINDO DESCARGA MECÂNICA</v>
      </c>
      <c r="E16" s="19" t="str">
        <f>'[1]Plan Tron'!F11</f>
        <v>M³</v>
      </c>
      <c r="F16" s="20">
        <f>[1]QUANTITATIVO!D12</f>
        <v>1.8952</v>
      </c>
      <c r="G16" s="21">
        <f>'[1]Plan Tron'!R11</f>
        <v>26.14</v>
      </c>
      <c r="H16" s="22">
        <f t="shared" ref="H16:H21" si="1">F16*G16</f>
        <v>49.540528000000002</v>
      </c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</row>
    <row r="17" spans="1:41" ht="25.5" x14ac:dyDescent="0.2">
      <c r="A17" s="17" t="s">
        <v>39</v>
      </c>
      <c r="B17" s="17">
        <f>'[1]Plan Tron'!B12</f>
        <v>83444</v>
      </c>
      <c r="C17" s="17" t="str">
        <f>'[1]Plan Tron'!C12</f>
        <v>SINAPI</v>
      </c>
      <c r="D17" s="18" t="str">
        <f>'[1]Plan Tron'!D12</f>
        <v>TRANSPORTE DE MATERIAL DE QUALQUER NATUREZA DMT &gt; 10 KM, COM CAMINHAO BASCULANTE DE 4,0 M3</v>
      </c>
      <c r="E17" s="19" t="str">
        <f>'[1]Plan Tron'!F12</f>
        <v>TXKM</v>
      </c>
      <c r="F17" s="20">
        <f>[1]QUANTITATIVO!D13</f>
        <v>41.694400000000002</v>
      </c>
      <c r="G17" s="21">
        <f>'[1]Plan Tron'!R12</f>
        <v>0.83</v>
      </c>
      <c r="H17" s="22">
        <f t="shared" si="1"/>
        <v>34.606352000000001</v>
      </c>
    </row>
    <row r="18" spans="1:41" s="5" customFormat="1" x14ac:dyDescent="0.2">
      <c r="A18" s="17" t="s">
        <v>40</v>
      </c>
      <c r="B18" s="17" t="str">
        <f>'[1]Plan Tron'!B13</f>
        <v>041102</v>
      </c>
      <c r="C18" s="17" t="str">
        <f>'[1]Plan Tron'!C13</f>
        <v>CPOS</v>
      </c>
      <c r="D18" s="18" t="str">
        <f>'[1]Plan Tron'!D13</f>
        <v>RETIRADA DE APARELHO SANITÁRIO INCLUINDO ACESSÓRIOS</v>
      </c>
      <c r="E18" s="19" t="str">
        <f>'[1]Plan Tron'!F13</f>
        <v>UN</v>
      </c>
      <c r="F18" s="20">
        <f>[1]QUANTITATIVO!D14</f>
        <v>1</v>
      </c>
      <c r="G18" s="21">
        <f>'[1]Plan Tron'!R13</f>
        <v>23.15</v>
      </c>
      <c r="H18" s="22">
        <f t="shared" si="1"/>
        <v>23.15</v>
      </c>
    </row>
    <row r="19" spans="1:41" s="28" customFormat="1" x14ac:dyDescent="0.2">
      <c r="A19" s="17" t="s">
        <v>41</v>
      </c>
      <c r="B19" s="17" t="str">
        <f>'[1]Plan Tron'!B14</f>
        <v>041112</v>
      </c>
      <c r="C19" s="17" t="str">
        <f>'[1]Plan Tron'!C14</f>
        <v>CPOS</v>
      </c>
      <c r="D19" s="18" t="str">
        <f>'[1]Plan Tron'!D14</f>
        <v>RETIRADA DE TORNEIRA OU CHUVEIRO</v>
      </c>
      <c r="E19" s="19" t="str">
        <f>'[1]Plan Tron'!F14</f>
        <v>UN</v>
      </c>
      <c r="F19" s="20">
        <f>[1]QUANTITATIVO!D15</f>
        <v>1</v>
      </c>
      <c r="G19" s="21">
        <f>'[1]Plan Tron'!R14</f>
        <v>4.01</v>
      </c>
      <c r="H19" s="22">
        <f t="shared" si="1"/>
        <v>4.01</v>
      </c>
      <c r="I19" s="5"/>
    </row>
    <row r="20" spans="1:41" x14ac:dyDescent="0.2">
      <c r="A20" s="17" t="s">
        <v>42</v>
      </c>
      <c r="B20" s="17" t="str">
        <f>'[1]Plan Tron'!B15</f>
        <v>73801/001</v>
      </c>
      <c r="C20" s="17" t="str">
        <f>'[1]Plan Tron'!C15</f>
        <v>SINAPI</v>
      </c>
      <c r="D20" s="18" t="str">
        <f>'[1]Plan Tron'!D15</f>
        <v xml:space="preserve"> DEMOLICAO DE PISO DE ALTA RESISTENCIA</v>
      </c>
      <c r="E20" s="19" t="str">
        <f>'[1]Plan Tron'!F15</f>
        <v>M²</v>
      </c>
      <c r="F20" s="20">
        <f>[1]QUANTITATIVO!D16</f>
        <v>0.71199999999999997</v>
      </c>
      <c r="G20" s="21">
        <f>'[1]Plan Tron'!R15</f>
        <v>21.18</v>
      </c>
      <c r="H20" s="22">
        <f t="shared" si="1"/>
        <v>15.080159999999999</v>
      </c>
    </row>
    <row r="21" spans="1:41" s="23" customFormat="1" ht="25.5" x14ac:dyDescent="0.2">
      <c r="A21" s="17" t="s">
        <v>43</v>
      </c>
      <c r="B21" s="17" t="str">
        <f>'[1]Plan Tron'!B16</f>
        <v>73801/002</v>
      </c>
      <c r="C21" s="17" t="str">
        <f>'[1]Plan Tron'!C16</f>
        <v>SINAPI</v>
      </c>
      <c r="D21" s="18" t="str">
        <f>'[1]Plan Tron'!D16</f>
        <v>DEMOLICAO DE CAMADA DE ASSENTAMENTO/CONTRAPISO COM USO DE PONTEIRO, ESPESSURA ATE 4CM</v>
      </c>
      <c r="E21" s="19" t="str">
        <f>'[1]Plan Tron'!F16</f>
        <v>M²</v>
      </c>
      <c r="F21" s="20">
        <f>[1]QUANTITATIVO!D17</f>
        <v>0.93600000000000005</v>
      </c>
      <c r="G21" s="21">
        <f>'[1]Plan Tron'!R16</f>
        <v>21.18</v>
      </c>
      <c r="H21" s="22">
        <f t="shared" si="1"/>
        <v>19.824480000000001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</row>
    <row r="22" spans="1:41" s="28" customFormat="1" x14ac:dyDescent="0.2">
      <c r="A22" s="17"/>
      <c r="B22" s="17"/>
      <c r="C22" s="17"/>
      <c r="D22" s="24" t="s">
        <v>11</v>
      </c>
      <c r="E22" s="25">
        <f>A12</f>
        <v>1</v>
      </c>
      <c r="F22" s="20"/>
      <c r="G22" s="21"/>
      <c r="H22" s="165">
        <f>SUM(H13:H21)</f>
        <v>5350.5415200000007</v>
      </c>
      <c r="I22" s="5"/>
    </row>
    <row r="23" spans="1:41" s="28" customFormat="1" x14ac:dyDescent="0.2">
      <c r="A23" s="17"/>
      <c r="B23" s="17"/>
      <c r="C23" s="17"/>
      <c r="D23" s="24"/>
      <c r="E23" s="25"/>
      <c r="F23" s="20"/>
      <c r="G23" s="21"/>
      <c r="H23" s="165"/>
      <c r="I23" s="5"/>
    </row>
    <row r="24" spans="1:41" s="28" customFormat="1" x14ac:dyDescent="0.2">
      <c r="A24" s="27" t="str">
        <f>'[1]Plan Tron'!A19</f>
        <v>2</v>
      </c>
      <c r="B24" s="27"/>
      <c r="C24" s="27"/>
      <c r="D24" s="128" t="str">
        <f>'[1]Plan Tron'!D19</f>
        <v>INSTALAÇÕES HIDRAULICAS</v>
      </c>
      <c r="E24" s="25"/>
      <c r="F24" s="129"/>
      <c r="G24" s="130"/>
      <c r="H24" s="165"/>
    </row>
    <row r="25" spans="1:41" s="30" customFormat="1" x14ac:dyDescent="0.2">
      <c r="A25" s="134" t="str">
        <f>'[1]Plan Tron'!A20</f>
        <v>2.1</v>
      </c>
      <c r="B25" s="134"/>
      <c r="C25" s="134"/>
      <c r="D25" s="135" t="str">
        <f>'[1]Plan Tron'!D20</f>
        <v>REDE DE ESGOTO SANITÁRIO</v>
      </c>
      <c r="E25" s="136"/>
      <c r="F25" s="137"/>
      <c r="G25" s="138"/>
      <c r="H25" s="166"/>
      <c r="I25" s="29"/>
    </row>
    <row r="26" spans="1:41" s="28" customFormat="1" x14ac:dyDescent="0.2">
      <c r="A26" s="17" t="str">
        <f>'[1]Plan Tron'!A21</f>
        <v>2.1.1</v>
      </c>
      <c r="B26" s="17" t="str">
        <f>'[1]Plan Tron'!B21</f>
        <v>01.08.052</v>
      </c>
      <c r="C26" s="17" t="str">
        <f>'[1]Plan Tron'!C21</f>
        <v>FDE</v>
      </c>
      <c r="D26" s="18" t="str">
        <f>'[1]Plan Tron'!D21</f>
        <v>CAIXA DE LIGACAO OU INSPECAO - TAMPA DE CONCRETO ARMADO</v>
      </c>
      <c r="E26" s="19" t="str">
        <f>'[1]Plan Tron'!F21</f>
        <v>M²</v>
      </c>
      <c r="F26" s="20">
        <v>0.23</v>
      </c>
      <c r="G26" s="21">
        <f>'[1]Plan Tron'!R21</f>
        <v>135.47</v>
      </c>
      <c r="H26" s="41">
        <f t="shared" ref="H26:H30" si="2">F26*G26</f>
        <v>31.158100000000001</v>
      </c>
      <c r="I26" s="5"/>
    </row>
    <row r="27" spans="1:41" s="28" customFormat="1" ht="25.5" x14ac:dyDescent="0.2">
      <c r="A27" s="17" t="str">
        <f>'[1]Plan Tron'!A22</f>
        <v>2.1.2</v>
      </c>
      <c r="B27" s="17" t="str">
        <f>'[1]Plan Tron'!B22</f>
        <v>74051/001</v>
      </c>
      <c r="C27" s="17" t="str">
        <f>'[1]Plan Tron'!C22</f>
        <v>SINAPI</v>
      </c>
      <c r="D27" s="18" t="str">
        <f>'[1]Plan Tron'!D22</f>
        <v>CAIXA DE GORDURA DUPLA EM CONCRETO PRE-MOLDADO DN 60MM COM TAMPA - FORNECIMENTO E INSTALACAO</v>
      </c>
      <c r="E27" s="19" t="str">
        <f>'[1]Plan Tron'!F22</f>
        <v>UN.</v>
      </c>
      <c r="F27" s="20">
        <v>1</v>
      </c>
      <c r="G27" s="21">
        <f>'[1]Plan Tron'!R22</f>
        <v>174.08</v>
      </c>
      <c r="H27" s="41">
        <f t="shared" si="2"/>
        <v>174.08</v>
      </c>
      <c r="I27" s="5"/>
    </row>
    <row r="28" spans="1:41" s="28" customFormat="1" ht="25.5" x14ac:dyDescent="0.2">
      <c r="A28" s="17" t="str">
        <f>'[1]Plan Tron'!A23</f>
        <v>2.1.3</v>
      </c>
      <c r="B28" s="17" t="str">
        <f>'[1]Plan Tron'!B23</f>
        <v>40777</v>
      </c>
      <c r="C28" s="17" t="str">
        <f>'[1]Plan Tron'!C23</f>
        <v>SINAPI</v>
      </c>
      <c r="D28" s="18" t="str">
        <f>'[1]Plan Tron'!D23</f>
        <v>CAIXA SIFONADA PVC 150X150X50MM COM GRELHA REDONDA BRANCA - FORNECIMENTO E INSTALAÇAO</v>
      </c>
      <c r="E28" s="19" t="str">
        <f>'[1]Plan Tron'!F23</f>
        <v>UN.</v>
      </c>
      <c r="F28" s="20">
        <v>1</v>
      </c>
      <c r="G28" s="21">
        <f>'[1]Plan Tron'!R23</f>
        <v>37.409999999999997</v>
      </c>
      <c r="H28" s="41">
        <f t="shared" si="2"/>
        <v>37.409999999999997</v>
      </c>
      <c r="I28" s="5"/>
    </row>
    <row r="29" spans="1:41" s="28" customFormat="1" x14ac:dyDescent="0.2">
      <c r="A29" s="17" t="str">
        <f>'[1]Plan Tron'!A24</f>
        <v>2.1.4</v>
      </c>
      <c r="B29" s="17" t="str">
        <f>'[1]Plan Tron'!B24</f>
        <v>08.09.060</v>
      </c>
      <c r="C29" s="17" t="str">
        <f>'[1]Plan Tron'!C24</f>
        <v>FDE</v>
      </c>
      <c r="D29" s="18" t="str">
        <f>'[1]Plan Tron'!D24</f>
        <v>TUBO DE PVC "R" 40MM INCL CONEXOES - COL ESGOTO</v>
      </c>
      <c r="E29" s="19" t="str">
        <f>'[1]Plan Tron'!F24</f>
        <v>M</v>
      </c>
      <c r="F29" s="20">
        <v>15</v>
      </c>
      <c r="G29" s="21">
        <f>'[1]Plan Tron'!R24</f>
        <v>29.87</v>
      </c>
      <c r="H29" s="41">
        <f t="shared" si="2"/>
        <v>448.05</v>
      </c>
      <c r="I29" s="5"/>
    </row>
    <row r="30" spans="1:41" s="28" customFormat="1" x14ac:dyDescent="0.2">
      <c r="A30" s="17" t="str">
        <f>'[1]Plan Tron'!A25</f>
        <v>2.1.5</v>
      </c>
      <c r="B30" s="17" t="str">
        <f>'[1]Plan Tron'!B25</f>
        <v>08.09.061</v>
      </c>
      <c r="C30" s="17" t="str">
        <f>'[1]Plan Tron'!C25</f>
        <v>FDE</v>
      </c>
      <c r="D30" s="18" t="str">
        <f>'[1]Plan Tron'!D25</f>
        <v>TUBO DE PVC "R" 50MM INCL CONEXOES - COL ESGOTO</v>
      </c>
      <c r="E30" s="19" t="str">
        <f>'[1]Plan Tron'!F25</f>
        <v>M</v>
      </c>
      <c r="F30" s="20">
        <v>6</v>
      </c>
      <c r="G30" s="21">
        <f>'[1]Plan Tron'!R25</f>
        <v>31.77</v>
      </c>
      <c r="H30" s="41">
        <f t="shared" si="2"/>
        <v>190.62</v>
      </c>
      <c r="I30" s="5"/>
    </row>
    <row r="31" spans="1:41" s="30" customFormat="1" x14ac:dyDescent="0.2">
      <c r="A31" s="17" t="str">
        <f>'[1]Plan Tron'!A26</f>
        <v>2.1.6</v>
      </c>
      <c r="B31" s="17" t="str">
        <f>'[1]Plan Tron'!B26</f>
        <v>08.09.062</v>
      </c>
      <c r="C31" s="17" t="str">
        <f>'[1]Plan Tron'!C26</f>
        <v>FDE</v>
      </c>
      <c r="D31" s="18" t="str">
        <f>'[1]Plan Tron'!D26</f>
        <v>TUBO DE PVC "R" 75MM INCL CONEXOES - COL ESGOTO</v>
      </c>
      <c r="E31" s="19" t="str">
        <f>'[1]Plan Tron'!F26</f>
        <v>M</v>
      </c>
      <c r="F31" s="20">
        <v>5</v>
      </c>
      <c r="G31" s="21">
        <f>'[1]Plan Tron'!R26</f>
        <v>36.68</v>
      </c>
      <c r="H31" s="41">
        <f t="shared" ref="H31:H33" si="3">F31*G31</f>
        <v>183.4</v>
      </c>
      <c r="I31" s="29"/>
    </row>
    <row r="32" spans="1:41" s="28" customFormat="1" x14ac:dyDescent="0.2">
      <c r="A32" s="17" t="str">
        <f>'[1]Plan Tron'!A27</f>
        <v>2.1.7</v>
      </c>
      <c r="B32" s="17" t="str">
        <f>'[1]Plan Tron'!B27</f>
        <v>08.09.063</v>
      </c>
      <c r="C32" s="17" t="str">
        <f>'[1]Plan Tron'!C27</f>
        <v>FDE</v>
      </c>
      <c r="D32" s="18" t="str">
        <f>'[1]Plan Tron'!D27</f>
        <v>TUBO DE PVC "R" 100MM INCL CONEXOES - COL ESGOTO</v>
      </c>
      <c r="E32" s="19" t="str">
        <f>'[1]Plan Tron'!F27</f>
        <v>M</v>
      </c>
      <c r="F32" s="20">
        <v>5</v>
      </c>
      <c r="G32" s="21">
        <f>'[1]Plan Tron'!R27</f>
        <v>46.21</v>
      </c>
      <c r="H32" s="41">
        <f t="shared" si="3"/>
        <v>231.05</v>
      </c>
    </row>
    <row r="33" spans="1:41" s="30" customFormat="1" x14ac:dyDescent="0.2">
      <c r="A33" s="17" t="str">
        <f>'[1]Plan Tron'!A28</f>
        <v>2.1.8</v>
      </c>
      <c r="B33" s="17" t="str">
        <f>'[1]Plan Tron'!B28</f>
        <v>73795/007</v>
      </c>
      <c r="C33" s="17" t="str">
        <f>'[1]Plan Tron'!C28</f>
        <v>SINAPI</v>
      </c>
      <c r="D33" s="18" t="str">
        <f>'[1]Plan Tron'!D28</f>
        <v>VÁLVULA DE RETENÇÃO VERTICAL Ø 100MM (4") - FORNECIMENTO E INSTALAÇÃO</v>
      </c>
      <c r="E33" s="19" t="str">
        <f>'[1]Plan Tron'!F28</f>
        <v>UN.</v>
      </c>
      <c r="F33" s="20">
        <v>1</v>
      </c>
      <c r="G33" s="21">
        <f>'[1]Plan Tron'!R28</f>
        <v>983.95</v>
      </c>
      <c r="H33" s="41">
        <f t="shared" si="3"/>
        <v>983.95</v>
      </c>
    </row>
    <row r="34" spans="1:41" s="116" customFormat="1" ht="25.5" x14ac:dyDescent="0.2">
      <c r="A34" s="17" t="str">
        <f>'[1]Plan Tron'!A29</f>
        <v>2.1.9</v>
      </c>
      <c r="B34" s="17" t="str">
        <f>'[1]Plan Tron'!B29</f>
        <v>74165/001</v>
      </c>
      <c r="C34" s="17" t="str">
        <f>'[1]Plan Tron'!C29</f>
        <v>SINAP</v>
      </c>
      <c r="D34" s="18" t="str">
        <f>'[1]Plan Tron'!D29</f>
        <v>TUBO PVC ESGOTO JS PREDIAL DN 40MM, INCLUSIVE CONEXOES - FORNECIMENTO E ISNTALAÇÃO</v>
      </c>
      <c r="E34" s="19" t="str">
        <f>'[1]Plan Tron'!F29</f>
        <v>M</v>
      </c>
      <c r="F34" s="20">
        <v>16</v>
      </c>
      <c r="G34" s="21">
        <f>'[1]Plan Tron'!R29</f>
        <v>24.12</v>
      </c>
      <c r="H34" s="41">
        <f t="shared" ref="H34:H50" si="4">F34*G34</f>
        <v>385.92</v>
      </c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</row>
    <row r="35" spans="1:41" s="30" customFormat="1" x14ac:dyDescent="0.2">
      <c r="A35" s="134" t="str">
        <f>'[1]Plan Tron'!A30</f>
        <v>2.2</v>
      </c>
      <c r="B35" s="134"/>
      <c r="C35" s="134"/>
      <c r="D35" s="135" t="str">
        <f>'[1]Plan Tron'!D30</f>
        <v>REDE DE ÁGUA FRIA</v>
      </c>
      <c r="E35" s="136"/>
      <c r="F35" s="137"/>
      <c r="G35" s="138"/>
      <c r="H35" s="166"/>
    </row>
    <row r="36" spans="1:41" s="30" customFormat="1" x14ac:dyDescent="0.2">
      <c r="A36" s="17" t="str">
        <f>'[1]Plan Tron'!A31</f>
        <v>2.2.1</v>
      </c>
      <c r="B36" s="17" t="str">
        <f>'[1]Plan Tron'!B31</f>
        <v>74184/001</v>
      </c>
      <c r="C36" s="17" t="str">
        <f>'[1]Plan Tron'!C31</f>
        <v>SINAPI</v>
      </c>
      <c r="D36" s="18" t="str">
        <f>'[1]Plan Tron'!D31</f>
        <v>REGISTRO GAVETA 1" BRUTO LATAO - FORNECIMENTO E INSTALACAO</v>
      </c>
      <c r="E36" s="19" t="str">
        <f>'[1]Plan Tron'!F31</f>
        <v>UN.</v>
      </c>
      <c r="F36" s="20">
        <v>3</v>
      </c>
      <c r="G36" s="21">
        <f>'[1]Plan Tron'!R31</f>
        <v>52.02</v>
      </c>
      <c r="H36" s="41">
        <f t="shared" si="4"/>
        <v>156.06</v>
      </c>
      <c r="I36" s="29"/>
    </row>
    <row r="37" spans="1:41" s="30" customFormat="1" ht="25.5" x14ac:dyDescent="0.2">
      <c r="A37" s="17" t="str">
        <f>'[1]Plan Tron'!A32</f>
        <v>2.2.2</v>
      </c>
      <c r="B37" s="17" t="str">
        <f>'[1]Plan Tron'!B32</f>
        <v>85118</v>
      </c>
      <c r="C37" s="17" t="str">
        <f>'[1]Plan Tron'!C32</f>
        <v>SINAPI</v>
      </c>
      <c r="D37" s="18" t="str">
        <f>'[1]Plan Tron'!D32</f>
        <v>REGISTRO PRESSAO 3/4" COM CANOPLA ACABAMENTO CROMADO - FORNECIMENTO E INSTALAÇO</v>
      </c>
      <c r="E37" s="19" t="str">
        <f>'[1]Plan Tron'!F32</f>
        <v>UN.</v>
      </c>
      <c r="F37" s="20">
        <v>2</v>
      </c>
      <c r="G37" s="21">
        <f>'[1]Plan Tron'!R32</f>
        <v>69.8</v>
      </c>
      <c r="H37" s="41">
        <f t="shared" si="4"/>
        <v>139.6</v>
      </c>
    </row>
    <row r="38" spans="1:41" s="28" customFormat="1" x14ac:dyDescent="0.2">
      <c r="A38" s="17" t="str">
        <f>'[1]Plan Tron'!A33</f>
        <v>2.2.3</v>
      </c>
      <c r="B38" s="17" t="str">
        <f>'[1]Plan Tron'!B33</f>
        <v>74185/001</v>
      </c>
      <c r="C38" s="17" t="str">
        <f>'[1]Plan Tron'!C33</f>
        <v>SINAPI</v>
      </c>
      <c r="D38" s="18" t="str">
        <f>'[1]Plan Tron'!D33</f>
        <v>REGISTRO GAVETA 3/4" BRUTO LATAO - FORNECIMENTO E INSTALACAO</v>
      </c>
      <c r="E38" s="19" t="str">
        <f>'[1]Plan Tron'!F33</f>
        <v>UN.</v>
      </c>
      <c r="F38" s="20">
        <v>1</v>
      </c>
      <c r="G38" s="21">
        <f>'[1]Plan Tron'!R33</f>
        <v>39.44</v>
      </c>
      <c r="H38" s="41">
        <f t="shared" si="4"/>
        <v>39.44</v>
      </c>
    </row>
    <row r="39" spans="1:41" s="28" customFormat="1" x14ac:dyDescent="0.2">
      <c r="A39" s="17" t="str">
        <f>'[1]Plan Tron'!A34</f>
        <v>2.2.4</v>
      </c>
      <c r="B39" s="17" t="str">
        <f>'[1]Plan Tron'!B34</f>
        <v>74183/001</v>
      </c>
      <c r="C39" s="17" t="str">
        <f>'[1]Plan Tron'!C34</f>
        <v>SINAPI</v>
      </c>
      <c r="D39" s="18" t="str">
        <f>'[1]Plan Tron'!D34</f>
        <v>REGISTRO GAVETA 1.1/4" BRUTO LATAO - FORNECIMENTO E INSTALACAO</v>
      </c>
      <c r="E39" s="19" t="str">
        <f>'[1]Plan Tron'!F34</f>
        <v>UN.</v>
      </c>
      <c r="F39" s="20">
        <v>1</v>
      </c>
      <c r="G39" s="21">
        <f>'[1]Plan Tron'!R34</f>
        <v>74.599999999999994</v>
      </c>
      <c r="H39" s="41">
        <f t="shared" si="4"/>
        <v>74.599999999999994</v>
      </c>
      <c r="I39" s="5"/>
    </row>
    <row r="40" spans="1:41" s="28" customFormat="1" x14ac:dyDescent="0.2">
      <c r="A40" s="17" t="str">
        <f>'[1]Plan Tron'!A35</f>
        <v>2.2.5</v>
      </c>
      <c r="B40" s="17" t="str">
        <f>'[1]Plan Tron'!B35</f>
        <v>08.03.016</v>
      </c>
      <c r="C40" s="17" t="str">
        <f>'[1]Plan Tron'!C35</f>
        <v>FDE</v>
      </c>
      <c r="D40" s="18" t="str">
        <f>'[1]Plan Tron'!D35</f>
        <v>TUBO DE PVC RIGIDO JUNTA SOLDAVEL DN 25MM (3/4") INCL CONEXOES</v>
      </c>
      <c r="E40" s="19" t="str">
        <f>'[1]Plan Tron'!F35</f>
        <v>M</v>
      </c>
      <c r="F40" s="20">
        <v>26</v>
      </c>
      <c r="G40" s="21">
        <f>'[1]Plan Tron'!R35</f>
        <v>15.43</v>
      </c>
      <c r="H40" s="41">
        <f t="shared" si="4"/>
        <v>401.18</v>
      </c>
    </row>
    <row r="41" spans="1:41" s="30" customFormat="1" x14ac:dyDescent="0.2">
      <c r="A41" s="17" t="str">
        <f>'[1]Plan Tron'!A36</f>
        <v>2.2.6</v>
      </c>
      <c r="B41" s="17" t="str">
        <f>'[1]Plan Tron'!B36</f>
        <v>08.03.017</v>
      </c>
      <c r="C41" s="17" t="str">
        <f>'[1]Plan Tron'!C36</f>
        <v>FDE</v>
      </c>
      <c r="D41" s="18" t="str">
        <f>'[1]Plan Tron'!D36</f>
        <v>TUBO DE PVC RIGIDO JUNTA SOLDAVEL DN 32MM (1") INCL CONEXOES</v>
      </c>
      <c r="E41" s="19" t="str">
        <f>'[1]Plan Tron'!F36</f>
        <v>M</v>
      </c>
      <c r="F41" s="20">
        <v>21</v>
      </c>
      <c r="G41" s="21">
        <f>'[1]Plan Tron'!R36</f>
        <v>20.07</v>
      </c>
      <c r="H41" s="41">
        <f t="shared" si="4"/>
        <v>421.47</v>
      </c>
    </row>
    <row r="42" spans="1:41" s="30" customFormat="1" x14ac:dyDescent="0.2">
      <c r="A42" s="17" t="str">
        <f>'[1]Plan Tron'!A37</f>
        <v>2.2.7</v>
      </c>
      <c r="B42" s="17" t="str">
        <f>'[1]Plan Tron'!B37</f>
        <v>08.03.018</v>
      </c>
      <c r="C42" s="17" t="str">
        <f>'[1]Plan Tron'!C37</f>
        <v>FDE</v>
      </c>
      <c r="D42" s="18" t="str">
        <f>'[1]Plan Tron'!D37</f>
        <v>TUBO DE PVC RIGIDO JUNTA SOLDAVEL DN 40MM (1.1/4") INCL CONEXOES</v>
      </c>
      <c r="E42" s="19" t="str">
        <f>'[1]Plan Tron'!F37</f>
        <v>M</v>
      </c>
      <c r="F42" s="20">
        <v>30</v>
      </c>
      <c r="G42" s="21">
        <f>'[1]Plan Tron'!R37</f>
        <v>24.58</v>
      </c>
      <c r="H42" s="41">
        <f t="shared" si="4"/>
        <v>737.4</v>
      </c>
      <c r="I42" s="29"/>
    </row>
    <row r="43" spans="1:41" s="28" customFormat="1" x14ac:dyDescent="0.2">
      <c r="A43" s="17" t="str">
        <f>'[1]Plan Tron'!A38</f>
        <v>2.2.8</v>
      </c>
      <c r="B43" s="17" t="str">
        <f>'[1]Plan Tron'!B38</f>
        <v>08.03.019</v>
      </c>
      <c r="C43" s="17" t="str">
        <f>'[1]Plan Tron'!C38</f>
        <v>FDE</v>
      </c>
      <c r="D43" s="18" t="str">
        <f>'[1]Plan Tron'!D38</f>
        <v>TUBO DE PVC RIGIDO JUNTA SOLDAVEL DN 50MM (2") INCL CONEXOES</v>
      </c>
      <c r="E43" s="19" t="str">
        <f>'[1]Plan Tron'!F38</f>
        <v>M</v>
      </c>
      <c r="F43" s="20">
        <v>15</v>
      </c>
      <c r="G43" s="21">
        <f>'[1]Plan Tron'!R38</f>
        <v>29.53</v>
      </c>
      <c r="H43" s="41">
        <f t="shared" si="4"/>
        <v>442.95000000000005</v>
      </c>
      <c r="I43" s="5"/>
    </row>
    <row r="44" spans="1:41" s="28" customFormat="1" x14ac:dyDescent="0.2">
      <c r="A44" s="17" t="str">
        <f>'[1]Plan Tron'!A39</f>
        <v>2.2.9</v>
      </c>
      <c r="B44" s="17" t="str">
        <f>'[1]Plan Tron'!B39</f>
        <v>08.03.021</v>
      </c>
      <c r="C44" s="17" t="str">
        <f>'[1]Plan Tron'!C39</f>
        <v>FDE</v>
      </c>
      <c r="D44" s="18" t="str">
        <f>'[1]Plan Tron'!D39</f>
        <v>TUBO DE PVC RIGIDO JUNTA SOLDAVEL DN 75MM (2.1/2") INCL CONEXOES</v>
      </c>
      <c r="E44" s="19" t="str">
        <f>'[1]Plan Tron'!F39</f>
        <v>M</v>
      </c>
      <c r="F44" s="20">
        <v>3</v>
      </c>
      <c r="G44" s="21">
        <f>'[1]Plan Tron'!R39</f>
        <v>53.32</v>
      </c>
      <c r="H44" s="41">
        <f t="shared" si="4"/>
        <v>159.96</v>
      </c>
    </row>
    <row r="45" spans="1:41" s="117" customFormat="1" x14ac:dyDescent="0.2">
      <c r="A45" s="17" t="str">
        <f>'[1]Plan Tron'!A40</f>
        <v>2.2.10</v>
      </c>
      <c r="B45" s="17" t="str">
        <f>'[1]Plan Tron'!B40</f>
        <v>75051/001</v>
      </c>
      <c r="C45" s="17" t="str">
        <f>'[1]Plan Tron'!C40</f>
        <v>SINAP</v>
      </c>
      <c r="D45" s="18" t="str">
        <f>'[1]Plan Tron'!D40</f>
        <v>TUBO DE PVC SOLDAVEL, SEM CONEXOES 20MM - FORNECIMENTO E INSTALACAO</v>
      </c>
      <c r="E45" s="19" t="str">
        <f>'[1]Plan Tron'!F40</f>
        <v>M</v>
      </c>
      <c r="F45" s="20"/>
      <c r="G45" s="21">
        <f>'[1]Plan Tron'!R40</f>
        <v>5.0599999999999996</v>
      </c>
      <c r="H45" s="41">
        <f t="shared" si="4"/>
        <v>0</v>
      </c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</row>
    <row r="46" spans="1:41" s="30" customFormat="1" x14ac:dyDescent="0.2">
      <c r="A46" s="134" t="s">
        <v>75</v>
      </c>
      <c r="B46" s="134"/>
      <c r="C46" s="134"/>
      <c r="D46" s="135" t="str">
        <f>'[1]Plan Tron'!D50</f>
        <v>LOUÇAS E METAIS</v>
      </c>
      <c r="E46" s="136"/>
      <c r="F46" s="137"/>
      <c r="G46" s="138"/>
      <c r="H46" s="166"/>
      <c r="I46" s="29"/>
    </row>
    <row r="47" spans="1:41" s="28" customFormat="1" ht="25.5" x14ac:dyDescent="0.2">
      <c r="A47" s="17" t="s">
        <v>76</v>
      </c>
      <c r="B47" s="167"/>
      <c r="C47" s="167" t="str">
        <f>'[1]Plan Tron'!C51</f>
        <v>M</v>
      </c>
      <c r="D47" s="18" t="str">
        <f>'[1]Plan Tron'!D51</f>
        <v>ACABAMENTO CANOPLA PARA VÁLVULA DE DESCARGA, COM ALAVANCA PARA PORTADORES DE NECESSIDADES ESPECIAIS</v>
      </c>
      <c r="E47" s="19" t="str">
        <f>'[1]Plan Tron'!F51</f>
        <v>UN.</v>
      </c>
      <c r="F47" s="20">
        <f>[1]QUANTITATIVO!D26</f>
        <v>1</v>
      </c>
      <c r="G47" s="21">
        <f>'[1]Plan Tron'!R51</f>
        <v>449.9</v>
      </c>
      <c r="H47" s="41">
        <f t="shared" si="4"/>
        <v>449.9</v>
      </c>
      <c r="I47" s="5"/>
    </row>
    <row r="48" spans="1:41" s="28" customFormat="1" ht="25.5" x14ac:dyDescent="0.2">
      <c r="A48" s="17" t="s">
        <v>77</v>
      </c>
      <c r="B48" s="17">
        <f>'[1]Plan Tron'!B52</f>
        <v>86904</v>
      </c>
      <c r="C48" s="17" t="str">
        <f>'[1]Plan Tron'!C52</f>
        <v>SINAPI</v>
      </c>
      <c r="D48" s="18" t="str">
        <f>'[1]Plan Tron'!D52</f>
        <v>LAVATÓRIO LOUÇA BRANCA SUSPENSO, 29,5 X 39CM OU EQUIVALENTE, PADRÃO POPULAR - FORNECIMENTO E INSTALAÇÃO. AF_12/2013_P</v>
      </c>
      <c r="E48" s="19" t="str">
        <f>'[1]Plan Tron'!F52</f>
        <v>UN.</v>
      </c>
      <c r="F48" s="20">
        <f>[1]QUANTITATIVO!D27</f>
        <v>1</v>
      </c>
      <c r="G48" s="21">
        <f>'[1]Plan Tron'!R52</f>
        <v>86.14</v>
      </c>
      <c r="H48" s="41">
        <f t="shared" si="4"/>
        <v>86.14</v>
      </c>
    </row>
    <row r="49" spans="1:9" s="28" customFormat="1" ht="25.5" x14ac:dyDescent="0.2">
      <c r="A49" s="17" t="s">
        <v>78</v>
      </c>
      <c r="B49" s="17" t="str">
        <f>'[1]Plan Tron'!B53</f>
        <v>440364</v>
      </c>
      <c r="C49" s="17" t="str">
        <f>'[1]Plan Tron'!C53</f>
        <v>CPOS</v>
      </c>
      <c r="D49" s="18" t="str">
        <f>UPPER('[1]Plan Tron'!D53)</f>
        <v>TORNEIRA DE PAREDE ACIONAMENTO HIDROMECÂNICO, EM LATÃO CROMADO, DN= 1/2´ OU 3/4</v>
      </c>
      <c r="E49" s="19" t="str">
        <f>'[1]Plan Tron'!F53</f>
        <v>UN.</v>
      </c>
      <c r="F49" s="20">
        <f>[1]QUANTITATIVO!D28</f>
        <v>1</v>
      </c>
      <c r="G49" s="21">
        <f>'[1]Plan Tron'!R53</f>
        <v>214.92</v>
      </c>
      <c r="H49" s="41">
        <f t="shared" si="4"/>
        <v>214.92</v>
      </c>
      <c r="I49" s="5"/>
    </row>
    <row r="50" spans="1:9" s="28" customFormat="1" x14ac:dyDescent="0.2">
      <c r="A50" s="17" t="s">
        <v>79</v>
      </c>
      <c r="B50" s="17" t="str">
        <f>'[1]Plan Tron'!B54</f>
        <v>440313</v>
      </c>
      <c r="C50" s="17" t="str">
        <f>'[1]Plan Tron'!C54</f>
        <v>CPOS</v>
      </c>
      <c r="D50" s="18" t="str">
        <f>'[1]Plan Tron'!D54</f>
        <v>SABONETEIRA TIPO DISPENSER, PARA REFIL DE 800 ML</v>
      </c>
      <c r="E50" s="19" t="str">
        <f>'[1]Plan Tron'!F54</f>
        <v>UN.</v>
      </c>
      <c r="F50" s="20">
        <f>[1]QUANTITATIVO!D29</f>
        <v>1</v>
      </c>
      <c r="G50" s="21">
        <f>'[1]Plan Tron'!R54</f>
        <v>24.57</v>
      </c>
      <c r="H50" s="41">
        <f t="shared" si="4"/>
        <v>24.57</v>
      </c>
      <c r="I50" s="5"/>
    </row>
    <row r="51" spans="1:9" s="28" customFormat="1" x14ac:dyDescent="0.2">
      <c r="A51" s="17" t="s">
        <v>80</v>
      </c>
      <c r="B51" s="17" t="str">
        <f>'[1]Plan Tron'!B55</f>
        <v>440305</v>
      </c>
      <c r="C51" s="17" t="str">
        <f>'[1]Plan Tron'!C55</f>
        <v>CPOS</v>
      </c>
      <c r="D51" s="18" t="str">
        <f>'[1]Plan Tron'!D55</f>
        <v>DISPENSER PAPEL HIGIENICO EM ABS PARA ROLÃO 300/600M, COM VISOR</v>
      </c>
      <c r="E51" s="19" t="str">
        <f>'[1]Plan Tron'!F55</f>
        <v>UN.</v>
      </c>
      <c r="F51" s="20">
        <f>[1]QUANTITATIVO!D30</f>
        <v>1</v>
      </c>
      <c r="G51" s="21">
        <f>'[1]Plan Tron'!R55</f>
        <v>37.06</v>
      </c>
      <c r="H51" s="41">
        <f t="shared" ref="H51" si="5">F51*G51</f>
        <v>37.06</v>
      </c>
      <c r="I51" s="5"/>
    </row>
    <row r="52" spans="1:9" s="28" customFormat="1" x14ac:dyDescent="0.2">
      <c r="A52" s="17"/>
      <c r="B52" s="17"/>
      <c r="C52" s="17"/>
      <c r="D52" s="24" t="s">
        <v>11</v>
      </c>
      <c r="E52" s="25" t="str">
        <f>A24</f>
        <v>2</v>
      </c>
      <c r="F52" s="20"/>
      <c r="G52" s="21"/>
      <c r="H52" s="165">
        <f>SUM(H26:H51)</f>
        <v>6050.8880999999992</v>
      </c>
      <c r="I52" s="5"/>
    </row>
    <row r="53" spans="1:9" s="28" customFormat="1" x14ac:dyDescent="0.2">
      <c r="A53" s="17"/>
      <c r="B53" s="17"/>
      <c r="C53" s="17"/>
      <c r="D53" s="18"/>
      <c r="E53" s="19"/>
      <c r="F53" s="20"/>
      <c r="G53" s="21"/>
      <c r="H53" s="22"/>
    </row>
    <row r="54" spans="1:9" s="28" customFormat="1" x14ac:dyDescent="0.2">
      <c r="A54" s="27" t="str">
        <f>'[1]Plan Tron'!A58</f>
        <v>3</v>
      </c>
      <c r="B54" s="27"/>
      <c r="C54" s="27"/>
      <c r="D54" s="128" t="str">
        <f>'[1]Plan Tron'!D58</f>
        <v>INSTALAÇÕES ELÉTRICAS</v>
      </c>
      <c r="E54" s="25"/>
      <c r="F54" s="129"/>
      <c r="G54" s="130"/>
      <c r="H54" s="26"/>
    </row>
    <row r="55" spans="1:9" s="28" customFormat="1" ht="25.5" x14ac:dyDescent="0.2">
      <c r="A55" s="17" t="s">
        <v>81</v>
      </c>
      <c r="B55" s="17" t="str">
        <f>'[1]Plan Tron'!B59</f>
        <v>72135</v>
      </c>
      <c r="C55" s="17" t="str">
        <f>'[1]Plan Tron'!C59</f>
        <v>SINAPI</v>
      </c>
      <c r="D55" s="18" t="str">
        <f>'[1]Plan Tron'!D59</f>
        <v>ABERTURA/FECHAMENTO RASGO ALVENARIA PARA TUBOS, FECHAMENTO COM ARGAMASSA TRACO 1:4 (CIMENTO E AREIA)</v>
      </c>
      <c r="E55" s="19" t="str">
        <f>'[1]Plan Tron'!F59</f>
        <v>M</v>
      </c>
      <c r="F55" s="20">
        <v>69</v>
      </c>
      <c r="G55" s="21">
        <f>'[1]Plan Tron'!R59</f>
        <v>3.18</v>
      </c>
      <c r="H55" s="22">
        <f t="shared" ref="H55:H63" si="6">F55*G55</f>
        <v>219.42000000000002</v>
      </c>
    </row>
    <row r="56" spans="1:9" s="28" customFormat="1" x14ac:dyDescent="0.2">
      <c r="A56" s="17" t="s">
        <v>48</v>
      </c>
      <c r="B56" s="17" t="str">
        <f>'[1]Plan Tron'!B60</f>
        <v>83438</v>
      </c>
      <c r="C56" s="17" t="str">
        <f>'[1]Plan Tron'!C60</f>
        <v>SINAPI</v>
      </c>
      <c r="D56" s="18" t="str">
        <f>'[1]Plan Tron'!D60</f>
        <v>CAIXA METALICA OCTOGONAL 4X4" FUNDO MOVEL</v>
      </c>
      <c r="E56" s="19" t="str">
        <f>'[1]Plan Tron'!F60</f>
        <v>UN.</v>
      </c>
      <c r="F56" s="20">
        <v>8</v>
      </c>
      <c r="G56" s="21">
        <f>'[1]Plan Tron'!R60</f>
        <v>5.15</v>
      </c>
      <c r="H56" s="22">
        <f t="shared" si="6"/>
        <v>41.2</v>
      </c>
      <c r="I56" s="5"/>
    </row>
    <row r="57" spans="1:9" s="28" customFormat="1" ht="25.5" x14ac:dyDescent="0.2">
      <c r="A57" s="17" t="s">
        <v>49</v>
      </c>
      <c r="B57" s="17" t="str">
        <f>'[1]Plan Tron'!B62</f>
        <v>372404</v>
      </c>
      <c r="C57" s="17" t="str">
        <f>'[1]Plan Tron'!C62</f>
        <v>CPOS</v>
      </c>
      <c r="D57" s="18" t="str">
        <f>UPPER('[1]Plan Tron'!D62)</f>
        <v>SUPRESSOR DE SURTO MONOFÁSICO, NEUTRO-TERRA, IN &gt; OU = 20 KA, IMAX. DE SURTO DE 65 ATÉ 80 KA</v>
      </c>
      <c r="E57" s="19" t="str">
        <f>'[1]Plan Tron'!F62</f>
        <v>UN.</v>
      </c>
      <c r="F57" s="20">
        <v>2</v>
      </c>
      <c r="G57" s="21">
        <f>'[1]Plan Tron'!R62</f>
        <v>136.11000000000001</v>
      </c>
      <c r="H57" s="22">
        <f t="shared" si="6"/>
        <v>272.22000000000003</v>
      </c>
      <c r="I57" s="5"/>
    </row>
    <row r="58" spans="1:9" s="28" customFormat="1" x14ac:dyDescent="0.2">
      <c r="A58" s="17" t="s">
        <v>50</v>
      </c>
      <c r="B58" s="17" t="str">
        <f>'[1]Plan Tron'!B63</f>
        <v>370112</v>
      </c>
      <c r="C58" s="17" t="str">
        <f>'[1]Plan Tron'!C63</f>
        <v>CPOS</v>
      </c>
      <c r="D58" s="18" t="str">
        <f>UPPER('[1]Plan Tron'!D63)</f>
        <v>QUADRO TELEBRÁS DE EMBUTIR DE 600 X 600 X 120 MM</v>
      </c>
      <c r="E58" s="19" t="str">
        <f>'[1]Plan Tron'!F63</f>
        <v>UN.</v>
      </c>
      <c r="F58" s="20">
        <v>1</v>
      </c>
      <c r="G58" s="21">
        <f>'[1]Plan Tron'!R63</f>
        <v>189.93</v>
      </c>
      <c r="H58" s="22">
        <f t="shared" si="6"/>
        <v>189.93</v>
      </c>
      <c r="I58" s="5"/>
    </row>
    <row r="59" spans="1:9" s="30" customFormat="1" x14ac:dyDescent="0.2">
      <c r="A59" s="17" t="s">
        <v>82</v>
      </c>
      <c r="B59" s="17" t="str">
        <f>'[1]Plan Tron'!B64</f>
        <v>400102</v>
      </c>
      <c r="C59" s="17" t="str">
        <f>'[1]Plan Tron'!C64</f>
        <v>CPOS</v>
      </c>
      <c r="D59" s="18" t="str">
        <f>'[1]Plan Tron'!D64</f>
        <v>CAIXA DE FERRO ESTÂMPADA 4´ X 2´</v>
      </c>
      <c r="E59" s="19" t="str">
        <f>'[1]Plan Tron'!F64</f>
        <v>UN.</v>
      </c>
      <c r="F59" s="20">
        <v>5</v>
      </c>
      <c r="G59" s="21">
        <f>'[1]Plan Tron'!R64</f>
        <v>7.87</v>
      </c>
      <c r="H59" s="22">
        <f t="shared" si="6"/>
        <v>39.35</v>
      </c>
    </row>
    <row r="60" spans="1:9" s="30" customFormat="1" x14ac:dyDescent="0.2">
      <c r="A60" s="17" t="s">
        <v>83</v>
      </c>
      <c r="B60" s="17" t="str">
        <f>'[1]Plan Tron'!B65</f>
        <v>400104</v>
      </c>
      <c r="C60" s="17" t="str">
        <f>'[1]Plan Tron'!C65</f>
        <v>CPOS</v>
      </c>
      <c r="D60" s="18" t="str">
        <f>'[1]Plan Tron'!D65</f>
        <v>CAIXA DE FERRO ESTÂMPADA 4´ X 4´</v>
      </c>
      <c r="E60" s="19" t="str">
        <f>'[1]Plan Tron'!F65</f>
        <v>UN.</v>
      </c>
      <c r="F60" s="20">
        <v>4</v>
      </c>
      <c r="G60" s="21">
        <f>'[1]Plan Tron'!R65</f>
        <v>9.66</v>
      </c>
      <c r="H60" s="22">
        <f t="shared" si="6"/>
        <v>38.64</v>
      </c>
      <c r="I60" s="29"/>
    </row>
    <row r="61" spans="1:9" s="30" customFormat="1" x14ac:dyDescent="0.2">
      <c r="A61" s="17" t="s">
        <v>84</v>
      </c>
      <c r="B61" s="17" t="str">
        <f>'[1]Plan Tron'!B67</f>
        <v>390707</v>
      </c>
      <c r="C61" s="17" t="str">
        <f>'[1]Plan Tron'!C67</f>
        <v>CPOS</v>
      </c>
      <c r="D61" s="18" t="str">
        <f>'[1]Plan Tron'!D67</f>
        <v>CABO DE COBRE DE 25,0 MM², ISOLAMENTO 0,6/1 KV - ISOLAÇÃO EPR 90°C</v>
      </c>
      <c r="E61" s="19" t="str">
        <f>'[1]Plan Tron'!F67</f>
        <v>M</v>
      </c>
      <c r="F61" s="20">
        <v>12</v>
      </c>
      <c r="G61" s="21">
        <f>'[1]Plan Tron'!R67</f>
        <v>12.05</v>
      </c>
      <c r="H61" s="22">
        <f t="shared" si="6"/>
        <v>144.60000000000002</v>
      </c>
      <c r="I61" s="29"/>
    </row>
    <row r="62" spans="1:9" s="30" customFormat="1" x14ac:dyDescent="0.2">
      <c r="A62" s="17" t="s">
        <v>85</v>
      </c>
      <c r="B62" s="17" t="str">
        <f>'[1]Plan Tron'!B68</f>
        <v>390201</v>
      </c>
      <c r="C62" s="17" t="str">
        <f>'[1]Plan Tron'!C68</f>
        <v>CPOS</v>
      </c>
      <c r="D62" s="18" t="str">
        <f>'[1]Plan Tron'!D68</f>
        <v>CABO DE COBRE DE 1,5 MM², ISOLAMENTO 750 V - ISOLAÇÃO EM PVC 70°C</v>
      </c>
      <c r="E62" s="19" t="str">
        <f>'[1]Plan Tron'!F68</f>
        <v>M</v>
      </c>
      <c r="F62" s="20">
        <v>200</v>
      </c>
      <c r="G62" s="21">
        <f>'[1]Plan Tron'!R68</f>
        <v>1.5</v>
      </c>
      <c r="H62" s="22">
        <f t="shared" si="6"/>
        <v>300</v>
      </c>
      <c r="I62" s="29"/>
    </row>
    <row r="63" spans="1:9" s="28" customFormat="1" x14ac:dyDescent="0.2">
      <c r="A63" s="17" t="s">
        <v>86</v>
      </c>
      <c r="B63" s="17" t="str">
        <f>'[1]Plan Tron'!B69</f>
        <v>390216</v>
      </c>
      <c r="C63" s="17" t="str">
        <f>'[1]Plan Tron'!C69</f>
        <v>CPOS</v>
      </c>
      <c r="D63" s="18" t="str">
        <f>'[1]Plan Tron'!D69</f>
        <v>CABO DE COBRE DE 2,5 MM², ISOLAMENTO 750 V - ISOLAÇÃO EM PVC 70°C</v>
      </c>
      <c r="E63" s="19" t="str">
        <f>'[1]Plan Tron'!F69</f>
        <v>M</v>
      </c>
      <c r="F63" s="20">
        <v>120</v>
      </c>
      <c r="G63" s="21">
        <f>'[1]Plan Tron'!R69</f>
        <v>2.06</v>
      </c>
      <c r="H63" s="22">
        <f t="shared" si="6"/>
        <v>247.20000000000002</v>
      </c>
      <c r="I63" s="5"/>
    </row>
    <row r="64" spans="1:9" s="28" customFormat="1" x14ac:dyDescent="0.2">
      <c r="A64" s="17" t="s">
        <v>87</v>
      </c>
      <c r="B64" s="17" t="str">
        <f>'[1]Plan Tron'!B70</f>
        <v>390217</v>
      </c>
      <c r="C64" s="17" t="str">
        <f>'[1]Plan Tron'!C70</f>
        <v>CPOS</v>
      </c>
      <c r="D64" s="18" t="str">
        <f>'[1]Plan Tron'!D70</f>
        <v>CABO DE COBRE DE 4,0 MM², ISOLAMENTO 750 V - ISOLAÇÃO EM PVC 70°C</v>
      </c>
      <c r="E64" s="19" t="str">
        <f>'[1]Plan Tron'!F70</f>
        <v>M</v>
      </c>
      <c r="F64" s="20">
        <v>65</v>
      </c>
      <c r="G64" s="21">
        <f>'[1]Plan Tron'!R70</f>
        <v>2.78</v>
      </c>
      <c r="H64" s="22">
        <f t="shared" ref="H64:H92" si="7">F64*G64</f>
        <v>180.7</v>
      </c>
      <c r="I64" s="5"/>
    </row>
    <row r="65" spans="1:9" s="28" customFormat="1" x14ac:dyDescent="0.2">
      <c r="A65" s="17" t="s">
        <v>88</v>
      </c>
      <c r="B65" s="17" t="str">
        <f>'[1]Plan Tron'!B71</f>
        <v>390203</v>
      </c>
      <c r="C65" s="17" t="str">
        <f>'[1]Plan Tron'!C71</f>
        <v>CPOS</v>
      </c>
      <c r="D65" s="18" t="str">
        <f>'[1]Plan Tron'!D71</f>
        <v>CABO DE COBRE DE 6,0 MM², ISOLAMENTO 750 V - ISOLAÇÃO EM PVC 70°C</v>
      </c>
      <c r="E65" s="19" t="str">
        <f>'[1]Plan Tron'!F71</f>
        <v>M</v>
      </c>
      <c r="F65" s="20">
        <v>26</v>
      </c>
      <c r="G65" s="21">
        <f>'[1]Plan Tron'!R71</f>
        <v>3.64</v>
      </c>
      <c r="H65" s="22">
        <f t="shared" si="7"/>
        <v>94.64</v>
      </c>
      <c r="I65" s="5"/>
    </row>
    <row r="66" spans="1:9" s="28" customFormat="1" x14ac:dyDescent="0.2">
      <c r="A66" s="17" t="s">
        <v>89</v>
      </c>
      <c r="B66" s="17" t="str">
        <f>'[1]Plan Tron'!B72</f>
        <v>390209</v>
      </c>
      <c r="C66" s="17" t="str">
        <f>'[1]Plan Tron'!C72</f>
        <v>CPOS</v>
      </c>
      <c r="D66" s="18" t="str">
        <f>'[1]Plan Tron'!D72</f>
        <v>CABO DE COBRE DE 70,0 MM², ISOLAMENTO 750 V - ISOLAÇÃO EM PVC 70°C</v>
      </c>
      <c r="E66" s="19" t="str">
        <f>'[1]Plan Tron'!F72</f>
        <v>M</v>
      </c>
      <c r="F66" s="20">
        <v>7</v>
      </c>
      <c r="G66" s="21">
        <f>'[1]Plan Tron'!R72</f>
        <v>31.28</v>
      </c>
      <c r="H66" s="22">
        <f t="shared" si="7"/>
        <v>218.96</v>
      </c>
      <c r="I66" s="5"/>
    </row>
    <row r="67" spans="1:9" s="28" customFormat="1" x14ac:dyDescent="0.2">
      <c r="A67" s="17" t="s">
        <v>90</v>
      </c>
      <c r="B67" s="17" t="str">
        <f>'[1]Plan Tron'!B73</f>
        <v>390906</v>
      </c>
      <c r="C67" s="17" t="str">
        <f>'[1]Plan Tron'!C73</f>
        <v>CPOS</v>
      </c>
      <c r="D67" s="18" t="str">
        <f>'[1]Plan Tron'!D73</f>
        <v>CONECTOR SPLIT-BOLT PARA CABO DE 50,0 MM², LATÃO, SIMPLES</v>
      </c>
      <c r="E67" s="19" t="str">
        <f>'[1]Plan Tron'!F73</f>
        <v>UN.</v>
      </c>
      <c r="F67" s="20">
        <v>12</v>
      </c>
      <c r="G67" s="21">
        <f>'[1]Plan Tron'!R73</f>
        <v>6.91</v>
      </c>
      <c r="H67" s="22">
        <f t="shared" si="7"/>
        <v>82.92</v>
      </c>
      <c r="I67" s="5"/>
    </row>
    <row r="68" spans="1:9" s="28" customFormat="1" x14ac:dyDescent="0.2">
      <c r="A68" s="17" t="s">
        <v>91</v>
      </c>
      <c r="B68" s="17" t="str">
        <f>'[1]Plan Tron'!B74</f>
        <v>371360</v>
      </c>
      <c r="C68" s="17" t="str">
        <f>'[1]Plan Tron'!C74</f>
        <v>CPOS</v>
      </c>
      <c r="D68" s="18" t="str">
        <f>'[1]Plan Tron'!D74</f>
        <v>DISJUNTOR TERMOMAGNÉTICO, UNIPOLAR 127/220 V, CORRENTE DE 10 A ATÉ 30 A</v>
      </c>
      <c r="E68" s="19" t="str">
        <f>'[1]Plan Tron'!F74</f>
        <v>UN.</v>
      </c>
      <c r="F68" s="20">
        <v>2</v>
      </c>
      <c r="G68" s="21">
        <f>'[1]Plan Tron'!R74</f>
        <v>13.8</v>
      </c>
      <c r="H68" s="22">
        <f t="shared" si="7"/>
        <v>27.6</v>
      </c>
      <c r="I68" s="5"/>
    </row>
    <row r="69" spans="1:9" s="28" customFormat="1" x14ac:dyDescent="0.2">
      <c r="A69" s="17" t="s">
        <v>92</v>
      </c>
      <c r="B69" s="17" t="str">
        <f>'[1]Plan Tron'!B75</f>
        <v>371363</v>
      </c>
      <c r="C69" s="17" t="str">
        <f>'[1]Plan Tron'!C75</f>
        <v>CPOS</v>
      </c>
      <c r="D69" s="18" t="str">
        <f>'[1]Plan Tron'!D75</f>
        <v>DISJUNTOR TERMOMAGNÉTICO, BIPOLAR 220/380 V, CORRENTE DE 10 A ATÉ 50 A</v>
      </c>
      <c r="E69" s="19" t="str">
        <f>'[1]Plan Tron'!F75</f>
        <v>UN.</v>
      </c>
      <c r="F69" s="20">
        <v>4</v>
      </c>
      <c r="G69" s="21">
        <f>'[1]Plan Tron'!R75</f>
        <v>52.09</v>
      </c>
      <c r="H69" s="22">
        <f t="shared" si="7"/>
        <v>208.36</v>
      </c>
      <c r="I69" s="5"/>
    </row>
    <row r="70" spans="1:9" s="28" customFormat="1" ht="25.5" x14ac:dyDescent="0.2">
      <c r="A70" s="17" t="s">
        <v>93</v>
      </c>
      <c r="B70" s="17" t="str">
        <f>'[1]Plan Tron'!B76</f>
        <v>371366</v>
      </c>
      <c r="C70" s="17" t="str">
        <f>'[1]Plan Tron'!C76</f>
        <v>CPOS</v>
      </c>
      <c r="D70" s="18" t="str">
        <f>'[1]Plan Tron'!D76</f>
        <v>DISJUNTOR TERMOMAGNÉTICO, TRIPOLAR 220/380 V, CORRENTE DE 60 A ATÉ 100 A</v>
      </c>
      <c r="E70" s="19" t="str">
        <f>'[1]Plan Tron'!F76</f>
        <v>UN.</v>
      </c>
      <c r="F70" s="20">
        <v>1</v>
      </c>
      <c r="G70" s="21">
        <f>'[1]Plan Tron'!R76</f>
        <v>88.63</v>
      </c>
      <c r="H70" s="22">
        <f t="shared" si="7"/>
        <v>88.63</v>
      </c>
      <c r="I70" s="5"/>
    </row>
    <row r="71" spans="1:9" s="28" customFormat="1" ht="25.5" x14ac:dyDescent="0.2">
      <c r="A71" s="17" t="s">
        <v>94</v>
      </c>
      <c r="B71" s="17" t="str">
        <f>'[1]Plan Tron'!B78</f>
        <v>381301</v>
      </c>
      <c r="C71" s="17" t="str">
        <f>'[1]Plan Tron'!C78</f>
        <v>CPOS</v>
      </c>
      <c r="D71" s="18" t="str">
        <f>UPPER('[1]Plan Tron'!D78)</f>
        <v>ELETRODUTO CORRUGADO DE POLIETILENO DE ALTA DENSIDADE, DN= 30 MM, COM ACESSÓRIOS</v>
      </c>
      <c r="E71" s="19" t="str">
        <f>'[1]Plan Tron'!F78</f>
        <v>M</v>
      </c>
      <c r="F71" s="20">
        <v>42</v>
      </c>
      <c r="G71" s="21">
        <f>'[1]Plan Tron'!R78</f>
        <v>6.52</v>
      </c>
      <c r="H71" s="22">
        <f t="shared" si="7"/>
        <v>273.83999999999997</v>
      </c>
      <c r="I71" s="5"/>
    </row>
    <row r="72" spans="1:9" s="28" customFormat="1" x14ac:dyDescent="0.2">
      <c r="A72" s="17" t="s">
        <v>95</v>
      </c>
      <c r="B72" s="17" t="str">
        <f>'[1]Plan Tron'!B79</f>
        <v>380104</v>
      </c>
      <c r="C72" s="17" t="str">
        <f>'[1]Plan Tron'!C79</f>
        <v>CPOS</v>
      </c>
      <c r="D72" s="18" t="str">
        <f>UPPER('[1]Plan Tron'!D79)</f>
        <v>ELETRODUTO DE PVC RÍGIDO ROSCÁVEL DE 3/4´ - COM ACESSÓRIOS</v>
      </c>
      <c r="E72" s="19" t="str">
        <f>'[1]Plan Tron'!F79</f>
        <v>M</v>
      </c>
      <c r="F72" s="20">
        <v>45</v>
      </c>
      <c r="G72" s="21">
        <f>'[1]Plan Tron'!R79</f>
        <v>14.06</v>
      </c>
      <c r="H72" s="22">
        <f t="shared" si="7"/>
        <v>632.70000000000005</v>
      </c>
      <c r="I72" s="5"/>
    </row>
    <row r="73" spans="1:9" s="28" customFormat="1" x14ac:dyDescent="0.2">
      <c r="A73" s="17" t="s">
        <v>96</v>
      </c>
      <c r="B73" s="17" t="str">
        <f>'[1]Plan Tron'!B80</f>
        <v>380116</v>
      </c>
      <c r="C73" s="17" t="str">
        <f>'[1]Plan Tron'!C80</f>
        <v>CPOS</v>
      </c>
      <c r="D73" s="18" t="str">
        <f>UPPER('[1]Plan Tron'!D80)</f>
        <v>ELETRODUTO DE PVC RÍGIDO ROSCÁVEL DE 3´ - COM ACESSÓRIOS</v>
      </c>
      <c r="E73" s="19" t="str">
        <f>'[1]Plan Tron'!F80</f>
        <v>M</v>
      </c>
      <c r="F73" s="20">
        <v>3</v>
      </c>
      <c r="G73" s="21">
        <f>'[1]Plan Tron'!R80</f>
        <v>45.26</v>
      </c>
      <c r="H73" s="22">
        <f t="shared" si="7"/>
        <v>135.78</v>
      </c>
      <c r="I73" s="5"/>
    </row>
    <row r="74" spans="1:9" s="28" customFormat="1" x14ac:dyDescent="0.2">
      <c r="A74" s="17" t="s">
        <v>97</v>
      </c>
      <c r="B74" s="17" t="str">
        <f>'[1]Plan Tron'!B81</f>
        <v>402012</v>
      </c>
      <c r="C74" s="17" t="str">
        <f>'[1]Plan Tron'!C81</f>
        <v>CPOS</v>
      </c>
      <c r="D74" s="18" t="str">
        <f>UPPER('[1]Plan Tron'!D81)</f>
        <v>PLACA DE 4´ X 2´</v>
      </c>
      <c r="E74" s="19" t="str">
        <f>'[1]Plan Tron'!F81</f>
        <v>UN.</v>
      </c>
      <c r="F74" s="20">
        <v>5</v>
      </c>
      <c r="G74" s="21">
        <f>'[1]Plan Tron'!R81</f>
        <v>2.41</v>
      </c>
      <c r="H74" s="22">
        <f t="shared" si="7"/>
        <v>12.05</v>
      </c>
      <c r="I74" s="5"/>
    </row>
    <row r="75" spans="1:9" s="28" customFormat="1" x14ac:dyDescent="0.2">
      <c r="A75" s="17" t="s">
        <v>98</v>
      </c>
      <c r="B75" s="17" t="str">
        <f>'[1]Plan Tron'!B82</f>
        <v>402014</v>
      </c>
      <c r="C75" s="17" t="str">
        <f>'[1]Plan Tron'!C82</f>
        <v>CPOS</v>
      </c>
      <c r="D75" s="18" t="str">
        <f>UPPER('[1]Plan Tron'!D82)</f>
        <v>PLACA DE 4´ X 4´</v>
      </c>
      <c r="E75" s="19" t="str">
        <f>'[1]Plan Tron'!F82</f>
        <v>UN.</v>
      </c>
      <c r="F75" s="20">
        <v>7</v>
      </c>
      <c r="G75" s="21">
        <f>'[1]Plan Tron'!R82</f>
        <v>6.59</v>
      </c>
      <c r="H75" s="22">
        <f t="shared" si="7"/>
        <v>46.129999999999995</v>
      </c>
      <c r="I75" s="5"/>
    </row>
    <row r="76" spans="1:9" s="28" customFormat="1" x14ac:dyDescent="0.2">
      <c r="A76" s="17" t="s">
        <v>99</v>
      </c>
      <c r="B76" s="17" t="str">
        <f>'[1]Plan Tron'!B83</f>
        <v>410552</v>
      </c>
      <c r="C76" s="17" t="str">
        <f>'[1]Plan Tron'!C83</f>
        <v>CPOS</v>
      </c>
      <c r="D76" s="18" t="str">
        <f>UPPER('[1]Plan Tron'!D83)</f>
        <v>LÂMPADA DE VAPOR METÁLICO ELIPSOIDAL, BASE E40 DE 250 W</v>
      </c>
      <c r="E76" s="19" t="str">
        <f>'[1]Plan Tron'!F83</f>
        <v>UN.</v>
      </c>
      <c r="F76" s="20">
        <v>3</v>
      </c>
      <c r="G76" s="21">
        <f>'[1]Plan Tron'!R83</f>
        <v>43.22</v>
      </c>
      <c r="H76" s="22">
        <f t="shared" si="7"/>
        <v>129.66</v>
      </c>
      <c r="I76" s="5"/>
    </row>
    <row r="77" spans="1:9" s="28" customFormat="1" x14ac:dyDescent="0.2">
      <c r="A77" s="17" t="s">
        <v>100</v>
      </c>
      <c r="B77" s="17">
        <f>'[1]Plan Tron'!B84</f>
        <v>371706</v>
      </c>
      <c r="C77" s="17" t="str">
        <f>'[1]Plan Tron'!C84</f>
        <v>CPOS</v>
      </c>
      <c r="D77" s="18" t="str">
        <f>UPPER('[1]Plan Tron'!D84)</f>
        <v>DISPOSITIVO DIFERENCIAL RESIDUAL DE 25 A X 30 MA - 2 PÓLOS</v>
      </c>
      <c r="E77" s="19" t="str">
        <f>'[1]Plan Tron'!F84</f>
        <v>UN.</v>
      </c>
      <c r="F77" s="20">
        <v>1</v>
      </c>
      <c r="G77" s="21">
        <f>'[1]Plan Tron'!R84</f>
        <v>111.02</v>
      </c>
      <c r="H77" s="22">
        <f t="shared" si="7"/>
        <v>111.02</v>
      </c>
      <c r="I77" s="5"/>
    </row>
    <row r="78" spans="1:9" s="28" customFormat="1" x14ac:dyDescent="0.2">
      <c r="A78" s="17" t="s">
        <v>101</v>
      </c>
      <c r="B78" s="17" t="str">
        <f>'[1]Plan Tron'!B85</f>
        <v>371707</v>
      </c>
      <c r="C78" s="17" t="str">
        <f>'[1]Plan Tron'!C85</f>
        <v>CPOS</v>
      </c>
      <c r="D78" s="18" t="str">
        <f>UPPER('[1]Plan Tron'!D85)</f>
        <v>DISPOSITIVO DIFERENCIAL RESIDUAL DE 40 A X 30 MA - 2 PÓLOS</v>
      </c>
      <c r="E78" s="19" t="str">
        <f>'[1]Plan Tron'!F85</f>
        <v>UN.</v>
      </c>
      <c r="F78" s="20">
        <v>1</v>
      </c>
      <c r="G78" s="21">
        <f>'[1]Plan Tron'!R85</f>
        <v>109.72</v>
      </c>
      <c r="H78" s="22">
        <f t="shared" si="7"/>
        <v>109.72</v>
      </c>
      <c r="I78" s="5"/>
    </row>
    <row r="79" spans="1:9" s="28" customFormat="1" x14ac:dyDescent="0.2">
      <c r="A79" s="17" t="s">
        <v>102</v>
      </c>
      <c r="B79" s="17" t="str">
        <f>'[1]Plan Tron'!B86</f>
        <v> 371709</v>
      </c>
      <c r="C79" s="17" t="str">
        <f>'[1]Plan Tron'!C86</f>
        <v>CPOS</v>
      </c>
      <c r="D79" s="18" t="str">
        <f>UPPER('[1]Plan Tron'!D86)</f>
        <v>DISPOSITIVO DIFERENCIAL RESIDUAL DE 63 A X 30 MA - 4 PÓLOS</v>
      </c>
      <c r="E79" s="19" t="str">
        <f>'[1]Plan Tron'!F86</f>
        <v>UN.</v>
      </c>
      <c r="F79" s="20">
        <v>1</v>
      </c>
      <c r="G79" s="21">
        <f>'[1]Plan Tron'!R86</f>
        <v>160.71</v>
      </c>
      <c r="H79" s="22">
        <f t="shared" si="7"/>
        <v>160.71</v>
      </c>
      <c r="I79" s="5"/>
    </row>
    <row r="80" spans="1:9" s="28" customFormat="1" x14ac:dyDescent="0.2">
      <c r="A80" s="17" t="s">
        <v>103</v>
      </c>
      <c r="B80" s="17" t="str">
        <f>'[1]Plan Tron'!B87</f>
        <v> 371711</v>
      </c>
      <c r="C80" s="17" t="str">
        <f>'[1]Plan Tron'!C87</f>
        <v>CPOS</v>
      </c>
      <c r="D80" s="18" t="str">
        <f>UPPER('[1]Plan Tron'!D87)</f>
        <v>DISPOSITIVO DIFERENCIAL RESIDUAL DE 100 A X 30 MA - 4 PÓLOS</v>
      </c>
      <c r="E80" s="19" t="str">
        <f>'[1]Plan Tron'!F87</f>
        <v>UN.</v>
      </c>
      <c r="F80" s="20">
        <v>1</v>
      </c>
      <c r="G80" s="21">
        <f>'[1]Plan Tron'!R87</f>
        <v>260.69</v>
      </c>
      <c r="H80" s="22">
        <f t="shared" si="7"/>
        <v>260.69</v>
      </c>
      <c r="I80" s="5"/>
    </row>
    <row r="81" spans="1:41" s="28" customFormat="1" x14ac:dyDescent="0.2">
      <c r="A81" s="17" t="s">
        <v>104</v>
      </c>
      <c r="B81" s="17" t="str">
        <f>'[1]Plan Tron'!B88</f>
        <v>400508</v>
      </c>
      <c r="C81" s="17" t="str">
        <f>'[1]Plan Tron'!C88</f>
        <v>CPOS</v>
      </c>
      <c r="D81" s="18" t="str">
        <f>UPPER('[1]Plan Tron'!D88)</f>
        <v>INTERRUPTOR COM 1 TECLA PARALELO E PLACA</v>
      </c>
      <c r="E81" s="19" t="str">
        <f>'[1]Plan Tron'!F88</f>
        <v>CJ</v>
      </c>
      <c r="F81" s="20">
        <v>2</v>
      </c>
      <c r="G81" s="21">
        <f>'[1]Plan Tron'!R88</f>
        <v>11.93</v>
      </c>
      <c r="H81" s="22">
        <f t="shared" si="7"/>
        <v>23.86</v>
      </c>
      <c r="I81" s="5"/>
    </row>
    <row r="82" spans="1:41" s="28" customFormat="1" x14ac:dyDescent="0.2">
      <c r="A82" s="17" t="s">
        <v>105</v>
      </c>
      <c r="B82" s="17" t="str">
        <f>'[1]Plan Tron'!B89</f>
        <v>400502</v>
      </c>
      <c r="C82" s="17" t="str">
        <f>'[1]Plan Tron'!C89</f>
        <v>CPOS</v>
      </c>
      <c r="D82" s="18" t="str">
        <f>UPPER('[1]Plan Tron'!D89)</f>
        <v>INTERRUPTOR COM 1 TECLA SIMPLES E PLACA</v>
      </c>
      <c r="E82" s="19" t="str">
        <f>'[1]Plan Tron'!F89</f>
        <v>CJ</v>
      </c>
      <c r="F82" s="20">
        <v>1</v>
      </c>
      <c r="G82" s="21">
        <f>'[1]Plan Tron'!R89</f>
        <v>12.13</v>
      </c>
      <c r="H82" s="22">
        <f t="shared" si="7"/>
        <v>12.13</v>
      </c>
      <c r="I82" s="5"/>
    </row>
    <row r="83" spans="1:41" s="174" customFormat="1" ht="25.5" x14ac:dyDescent="0.2">
      <c r="A83" s="17" t="s">
        <v>106</v>
      </c>
      <c r="B83" s="167" t="str">
        <f>'[1]Plan Tron'!B90</f>
        <v>410743</v>
      </c>
      <c r="C83" s="167" t="str">
        <f>'[1]Plan Tron'!C90</f>
        <v>CPOS</v>
      </c>
      <c r="D83" s="18" t="str">
        <f>UPPER('[1]Plan Tron'!D90)</f>
        <v>LÂMPADA FLUORESCENTE COMPACTA ELETRÔNICA ´3U´, BASE E27 DE 20 W - 110 OU 220 V</v>
      </c>
      <c r="E83" s="169" t="str">
        <f>'[1]Plan Tron'!F90</f>
        <v>UN.</v>
      </c>
      <c r="F83" s="170">
        <v>22</v>
      </c>
      <c r="G83" s="171">
        <f>'[1]Plan Tron'!R90</f>
        <v>10.73</v>
      </c>
      <c r="H83" s="172">
        <f t="shared" si="7"/>
        <v>236.06</v>
      </c>
      <c r="I83" s="173"/>
    </row>
    <row r="84" spans="1:41" s="174" customFormat="1" x14ac:dyDescent="0.2">
      <c r="A84" s="17" t="s">
        <v>107</v>
      </c>
      <c r="B84" s="167" t="str">
        <f>'[1]Plan Tron'!B91</f>
        <v>410707</v>
      </c>
      <c r="C84" s="167" t="str">
        <f>'[1]Plan Tron'!C91</f>
        <v>CPOS</v>
      </c>
      <c r="D84" s="18" t="str">
        <f>UPPER('[1]Plan Tron'!D91)</f>
        <v>LÂMPADA FLUORESCENTE TUBULAR, BASE BIPINO BILATERAL DE 32 W</v>
      </c>
      <c r="E84" s="169" t="str">
        <f>'[1]Plan Tron'!F91</f>
        <v>UN.</v>
      </c>
      <c r="F84" s="170">
        <v>6</v>
      </c>
      <c r="G84" s="171">
        <f>'[1]Plan Tron'!R91</f>
        <v>5.57</v>
      </c>
      <c r="H84" s="172">
        <f t="shared" si="7"/>
        <v>33.42</v>
      </c>
      <c r="I84" s="173"/>
    </row>
    <row r="85" spans="1:41" s="174" customFormat="1" ht="25.5" x14ac:dyDescent="0.2">
      <c r="A85" s="17" t="s">
        <v>108</v>
      </c>
      <c r="B85" s="167" t="str">
        <f>'[1]Plan Tron'!B92</f>
        <v>411416</v>
      </c>
      <c r="C85" s="167" t="str">
        <f>'[1]Plan Tron'!C92</f>
        <v>CPOS</v>
      </c>
      <c r="D85" s="18" t="str">
        <f>UPPER('[1]Plan Tron'!D92)</f>
        <v>LUMINÁRIA RETANGULAR DE SOBREPOR TIPO CALHA ABERTA COM ALETAS PARABÓLICAS PARA 2 LÂMPADAS FLUORESCENTES TUBILARES DE 32/36W</v>
      </c>
      <c r="E85" s="169" t="str">
        <f>'[1]Plan Tron'!F92</f>
        <v>UN.</v>
      </c>
      <c r="F85" s="170">
        <v>2</v>
      </c>
      <c r="G85" s="171">
        <f>'[1]Plan Tron'!R92</f>
        <v>144.32</v>
      </c>
      <c r="H85" s="172">
        <f t="shared" si="7"/>
        <v>288.64</v>
      </c>
      <c r="I85" s="173"/>
    </row>
    <row r="86" spans="1:41" s="174" customFormat="1" ht="25.5" x14ac:dyDescent="0.2">
      <c r="A86" s="17" t="s">
        <v>109</v>
      </c>
      <c r="B86" s="167" t="str">
        <f>'[1]Plan Tron'!B93</f>
        <v> 411467</v>
      </c>
      <c r="C86" s="167" t="str">
        <f>'[1]Plan Tron'!C93</f>
        <v>CPOS</v>
      </c>
      <c r="D86" s="18" t="str">
        <f>UPPER('[1]Plan Tron'!D93)</f>
        <v>LUMINÁRIA TRIANGULAR DE SOBREPOR TIPO ARANDELA PARA 1 LÂMPADA INCANDESCTE ATÉ 100W OU FLUORESCENTE COMPACTA DE 15/20/23W</v>
      </c>
      <c r="E86" s="169" t="str">
        <f>'[1]Plan Tron'!F93</f>
        <v>UN.</v>
      </c>
      <c r="F86" s="170">
        <v>2</v>
      </c>
      <c r="G86" s="171">
        <f>'[1]Plan Tron'!R93</f>
        <v>79.63</v>
      </c>
      <c r="H86" s="172">
        <f t="shared" si="7"/>
        <v>159.26</v>
      </c>
      <c r="I86" s="173"/>
    </row>
    <row r="87" spans="1:41" s="174" customFormat="1" ht="38.25" x14ac:dyDescent="0.2">
      <c r="A87" s="17" t="s">
        <v>110</v>
      </c>
      <c r="B87" s="167">
        <f>'[1]Plan Tron'!B95</f>
        <v>410917</v>
      </c>
      <c r="C87" s="167" t="str">
        <f>'[1]Plan Tron'!C95</f>
        <v>CPOS</v>
      </c>
      <c r="D87" s="18" t="str">
        <f>UPPER('[1]Plan Tron'!D95)</f>
        <v>REATOR ELETROMAGNÉTICO DE ALTO FATOR DE POTÊNCIA COM PARTIDA RÁPIDA, PARA DUAS LÂMPADAS FLUORESCENTES TUBULARES ´HO´, BASE BIPINO BILATERAL, 110 W - 220 V</v>
      </c>
      <c r="E87" s="169" t="str">
        <f>'[1]Plan Tron'!F95</f>
        <v>UN.</v>
      </c>
      <c r="F87" s="170">
        <v>8</v>
      </c>
      <c r="G87" s="171">
        <f>'[1]Plan Tron'!R95</f>
        <v>90.12</v>
      </c>
      <c r="H87" s="172">
        <f t="shared" si="7"/>
        <v>720.96</v>
      </c>
      <c r="I87" s="173"/>
    </row>
    <row r="88" spans="1:41" s="30" customFormat="1" x14ac:dyDescent="0.2">
      <c r="A88" s="17" t="s">
        <v>111</v>
      </c>
      <c r="B88" s="17" t="str">
        <f>'[1]Plan Tron'!B96</f>
        <v>391012</v>
      </c>
      <c r="C88" s="17" t="str">
        <f>'[1]Plan Tron'!C96</f>
        <v>CPOS</v>
      </c>
      <c r="D88" s="18" t="str">
        <f>UPPER('[1]Plan Tron'!D96)</f>
        <v>TERMINAL DE PRESSÃO/COMPRESSÃO PARA CABO DE 25,0 MM²</v>
      </c>
      <c r="E88" s="19" t="str">
        <f>'[1]Plan Tron'!F96</f>
        <v>UN.</v>
      </c>
      <c r="F88" s="20">
        <v>12</v>
      </c>
      <c r="G88" s="21">
        <f>'[1]Plan Tron'!R96</f>
        <v>6.21</v>
      </c>
      <c r="H88" s="22">
        <f t="shared" si="7"/>
        <v>74.52</v>
      </c>
      <c r="I88" s="29"/>
    </row>
    <row r="89" spans="1:41" s="30" customFormat="1" x14ac:dyDescent="0.2">
      <c r="A89" s="17" t="s">
        <v>112</v>
      </c>
      <c r="B89" s="17" t="str">
        <f>'[1]Plan Tron'!B97</f>
        <v>391020</v>
      </c>
      <c r="C89" s="17" t="str">
        <f>'[1]Plan Tron'!C97</f>
        <v>CPOS</v>
      </c>
      <c r="D89" s="18" t="str">
        <f>UPPER('[1]Plan Tron'!D97)</f>
        <v>TERMINAL DE PRESSÃO/COMPRESSÃO PARA CABO DE 70 MM²</v>
      </c>
      <c r="E89" s="19" t="str">
        <f>'[1]Plan Tron'!F97</f>
        <v>UN.</v>
      </c>
      <c r="F89" s="20">
        <v>15</v>
      </c>
      <c r="G89" s="21">
        <f>'[1]Plan Tron'!R97</f>
        <v>7.63</v>
      </c>
      <c r="H89" s="22">
        <f t="shared" si="7"/>
        <v>114.45</v>
      </c>
    </row>
    <row r="90" spans="1:41" s="30" customFormat="1" x14ac:dyDescent="0.2">
      <c r="A90" s="17" t="s">
        <v>113</v>
      </c>
      <c r="B90" s="17" t="str">
        <f>'[1]Plan Tron'!B98</f>
        <v>400445</v>
      </c>
      <c r="C90" s="17" t="str">
        <f>'[1]Plan Tron'!C98</f>
        <v>CPOS</v>
      </c>
      <c r="D90" s="18" t="str">
        <f>UPPER('[1]Plan Tron'!D98)</f>
        <v>TOMADA 2P+T, 10A 250V, COMPLETA</v>
      </c>
      <c r="E90" s="19" t="str">
        <f>'[1]Plan Tron'!F98</f>
        <v>CJ</v>
      </c>
      <c r="F90" s="20">
        <v>3</v>
      </c>
      <c r="G90" s="21">
        <f>'[1]Plan Tron'!R98</f>
        <v>12.91</v>
      </c>
      <c r="H90" s="22">
        <f t="shared" si="7"/>
        <v>38.730000000000004</v>
      </c>
      <c r="I90" s="29"/>
    </row>
    <row r="91" spans="1:41" s="28" customFormat="1" x14ac:dyDescent="0.2">
      <c r="A91" s="17" t="s">
        <v>114</v>
      </c>
      <c r="B91" s="17" t="str">
        <f>'[1]Plan Tron'!B99</f>
        <v>400409</v>
      </c>
      <c r="C91" s="17" t="str">
        <f>'[1]Plan Tron'!C99</f>
        <v>CPOS</v>
      </c>
      <c r="D91" s="18" t="str">
        <f>UPPER('[1]Plan Tron'!D99)</f>
        <v>TOMADA RJ 11 PARA TELEFONE, SEM PLACA</v>
      </c>
      <c r="E91" s="19" t="str">
        <f>'[1]Plan Tron'!F99</f>
        <v>UN.</v>
      </c>
      <c r="F91" s="20">
        <v>3</v>
      </c>
      <c r="G91" s="21">
        <f>'[1]Plan Tron'!R99</f>
        <v>17.37</v>
      </c>
      <c r="H91" s="22">
        <f t="shared" si="7"/>
        <v>52.11</v>
      </c>
    </row>
    <row r="92" spans="1:41" s="28" customFormat="1" x14ac:dyDescent="0.2">
      <c r="A92" s="17" t="s">
        <v>115</v>
      </c>
      <c r="B92" s="17" t="str">
        <f>'[1]Plan Tron'!B100</f>
        <v>400435</v>
      </c>
      <c r="C92" s="17" t="str">
        <f>'[1]Plan Tron'!C100</f>
        <v>CPOS</v>
      </c>
      <c r="D92" s="18" t="str">
        <f>UPPER('[1]Plan Tron'!D100)</f>
        <v>TOMADA RJ 45 PARA REDE DE DADOS, COM PLACA</v>
      </c>
      <c r="E92" s="19" t="str">
        <f>'[1]Plan Tron'!F100</f>
        <v>UN.</v>
      </c>
      <c r="F92" s="20">
        <v>2</v>
      </c>
      <c r="G92" s="21">
        <f>'[1]Plan Tron'!R100</f>
        <v>30.36</v>
      </c>
      <c r="H92" s="22">
        <f t="shared" si="7"/>
        <v>60.72</v>
      </c>
      <c r="I92" s="5"/>
    </row>
    <row r="93" spans="1:41" s="116" customFormat="1" x14ac:dyDescent="0.2">
      <c r="A93" s="17" t="s">
        <v>116</v>
      </c>
      <c r="B93" s="17" t="str">
        <f>'[1]Plan Tron'!B101</f>
        <v xml:space="preserve">09.03.058 </v>
      </c>
      <c r="C93" s="17" t="str">
        <f>'[1]Plan Tron'!C101</f>
        <v>FDE</v>
      </c>
      <c r="D93" s="18" t="str">
        <f>UPPER('[1]Plan Tron'!D101)</f>
        <v>ELETRODUTO EM POLIETILENO DE 25MM-INCLUSIVE CONEXOES</v>
      </c>
      <c r="E93" s="19" t="str">
        <f>'[1]Plan Tron'!F101</f>
        <v>M</v>
      </c>
      <c r="F93" s="20">
        <v>16</v>
      </c>
      <c r="G93" s="21">
        <f>'[1]Plan Tron'!R101</f>
        <v>17.433140000000002</v>
      </c>
      <c r="H93" s="22">
        <f t="shared" ref="H93" si="8">F93*G93</f>
        <v>278.93024000000003</v>
      </c>
      <c r="I93" s="115"/>
    </row>
    <row r="94" spans="1:41" s="28" customFormat="1" x14ac:dyDescent="0.2">
      <c r="A94" s="17"/>
      <c r="B94" s="17"/>
      <c r="C94" s="17"/>
      <c r="D94" s="24" t="s">
        <v>11</v>
      </c>
      <c r="E94" s="25" t="str">
        <f>A54</f>
        <v>3</v>
      </c>
      <c r="F94" s="20"/>
      <c r="G94" s="21"/>
      <c r="H94" s="26">
        <f>SUM(H55:H93)</f>
        <v>6360.4602400000012</v>
      </c>
      <c r="I94" s="5"/>
    </row>
    <row r="95" spans="1:41" s="116" customFormat="1" x14ac:dyDescent="0.2">
      <c r="A95" s="17"/>
      <c r="B95" s="17"/>
      <c r="C95" s="17"/>
      <c r="D95" s="18"/>
      <c r="E95" s="19"/>
      <c r="F95" s="20"/>
      <c r="G95" s="21"/>
      <c r="H95" s="22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  <c r="V95" s="28"/>
      <c r="W95" s="28"/>
      <c r="X95" s="28"/>
      <c r="Y95" s="28"/>
      <c r="Z95" s="28"/>
      <c r="AA95" s="28"/>
      <c r="AB95" s="28"/>
      <c r="AC95" s="28"/>
      <c r="AD95" s="28"/>
      <c r="AE95" s="28"/>
      <c r="AF95" s="28"/>
      <c r="AG95" s="28"/>
      <c r="AH95" s="28"/>
      <c r="AI95" s="28"/>
      <c r="AJ95" s="28"/>
      <c r="AK95" s="28"/>
      <c r="AL95" s="28"/>
      <c r="AM95" s="28"/>
      <c r="AN95" s="28"/>
      <c r="AO95" s="28"/>
    </row>
    <row r="96" spans="1:41" s="117" customFormat="1" x14ac:dyDescent="0.2">
      <c r="A96" s="27">
        <f>'[1]Plan Tron'!A105</f>
        <v>4</v>
      </c>
      <c r="B96" s="27"/>
      <c r="C96" s="27"/>
      <c r="D96" s="128" t="str">
        <f>'[1]Plan Tron'!D105</f>
        <v>PISOS</v>
      </c>
      <c r="E96" s="25"/>
      <c r="F96" s="129"/>
      <c r="G96" s="130"/>
      <c r="H96" s="26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</row>
    <row r="97" spans="1:41" s="117" customFormat="1" ht="25.5" x14ac:dyDescent="0.2">
      <c r="A97" s="17" t="str">
        <f>'[1]Plan Tron'!A106</f>
        <v>4.1</v>
      </c>
      <c r="B97" s="17">
        <f>'[1]Plan Tron'!B106</f>
        <v>84191</v>
      </c>
      <c r="C97" s="17" t="str">
        <f>'[1]Plan Tron'!C106</f>
        <v>CPOS</v>
      </c>
      <c r="D97" s="18" t="str">
        <f>'[1]Plan Tron'!D106</f>
        <v>PISO EM GRANILITE, MARMORITE OU GRANITINA ESPESSURA 8 MM, INCLUSO JUNTAS DE DILATACAO PLASTICAS</v>
      </c>
      <c r="E97" s="19" t="str">
        <f>'[1]Plan Tron'!F106</f>
        <v>M²</v>
      </c>
      <c r="F97" s="20">
        <f>[1]QUANTITATIVO!D39+12</f>
        <v>12.712</v>
      </c>
      <c r="G97" s="21">
        <f>'[1]Plan Tron'!R106</f>
        <v>62.44</v>
      </c>
      <c r="H97" s="22">
        <f t="shared" ref="H97" si="9">F97*G97</f>
        <v>793.73727999999994</v>
      </c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</row>
    <row r="98" spans="1:41" s="28" customFormat="1" x14ac:dyDescent="0.2">
      <c r="A98" s="17" t="str">
        <f>'[1]Plan Tron'!A107</f>
        <v>4.2</v>
      </c>
      <c r="B98" s="17">
        <f>'[1]Plan Tron'!B107</f>
        <v>171020</v>
      </c>
      <c r="C98" s="17" t="str">
        <f>'[1]Plan Tron'!C107</f>
        <v>CPOS</v>
      </c>
      <c r="D98" s="18" t="str">
        <f>'[1]Plan Tron'!D107</f>
        <v>RODAPÉ QUALQUER EM GRANILITE MOLDADO NO LOCAL ATÉ 10CM</v>
      </c>
      <c r="E98" s="19" t="str">
        <f>'[1]Plan Tron'!F107</f>
        <v>M</v>
      </c>
      <c r="F98" s="20">
        <f>[1]QUANTITATIVO!D40+9</f>
        <v>11</v>
      </c>
      <c r="G98" s="21">
        <f>'[1]Plan Tron'!R107</f>
        <v>26.05</v>
      </c>
      <c r="H98" s="22">
        <f t="shared" ref="H98" si="10">F98*G98</f>
        <v>286.55</v>
      </c>
      <c r="I98" s="5"/>
    </row>
    <row r="99" spans="1:41" s="28" customFormat="1" ht="25.5" x14ac:dyDescent="0.2">
      <c r="A99" s="17" t="str">
        <f>'[1]Plan Tron'!A108</f>
        <v>4.3</v>
      </c>
      <c r="B99" s="17">
        <f>'[1]Plan Tron'!B108</f>
        <v>73800</v>
      </c>
      <c r="C99" s="17" t="str">
        <f>'[1]Plan Tron'!C108</f>
        <v>SINAPI</v>
      </c>
      <c r="D99" s="18" t="str">
        <f>'[1]Plan Tron'!D108</f>
        <v>LIMPEZA E POLIMENTO MECANIZADO EM PISO ALTA RESISTENCIA, UTILIZANDO ESTUQUE COM ADESIVO, CIMENTO BRANCO E CORANTE</v>
      </c>
      <c r="E99" s="19" t="str">
        <f>'[1]Plan Tron'!F108</f>
        <v>M²</v>
      </c>
      <c r="F99" s="20">
        <f>[1]QUANTITATIVO!D41</f>
        <v>237.14500000000001</v>
      </c>
      <c r="G99" s="21">
        <f>'[1]Plan Tron'!R108</f>
        <v>30.81</v>
      </c>
      <c r="H99" s="22">
        <f t="shared" ref="H99" si="11">F99*G99</f>
        <v>7306.4374500000004</v>
      </c>
      <c r="I99" s="5"/>
    </row>
    <row r="100" spans="1:41" s="28" customFormat="1" ht="25.5" x14ac:dyDescent="0.2">
      <c r="A100" s="17" t="str">
        <f>'[1]Plan Tron'!A109</f>
        <v>4.4</v>
      </c>
      <c r="B100" s="17"/>
      <c r="C100" s="17" t="str">
        <f>'[1]Plan Tron'!C109</f>
        <v>M</v>
      </c>
      <c r="D100" s="18" t="str">
        <f>'[1]Plan Tron'!D109</f>
        <v xml:space="preserve"> IMPERMEABILIZAÇÃO DE PISO EM GRANILITE COM POLIURETANO ALIFÁTICO BRILHANTE</v>
      </c>
      <c r="E100" s="19" t="str">
        <f>'[1]Plan Tron'!F109</f>
        <v>M²</v>
      </c>
      <c r="F100" s="20">
        <f>[1]QUANTITATIVO!D42</f>
        <v>237.14500000000001</v>
      </c>
      <c r="G100" s="21">
        <f>Composições!G14</f>
        <v>36.155487117023995</v>
      </c>
      <c r="H100" s="22">
        <f t="shared" ref="H100" si="12">F100*G100</f>
        <v>8574.0929923666554</v>
      </c>
      <c r="I100" s="5"/>
    </row>
    <row r="101" spans="1:41" s="28" customFormat="1" x14ac:dyDescent="0.2">
      <c r="A101" s="17"/>
      <c r="B101" s="17"/>
      <c r="C101" s="17"/>
      <c r="D101" s="24" t="s">
        <v>11</v>
      </c>
      <c r="E101" s="25">
        <f>A96</f>
        <v>4</v>
      </c>
      <c r="F101" s="20"/>
      <c r="G101" s="21"/>
      <c r="H101" s="26">
        <f>SUM(H97:H100)</f>
        <v>16960.817722366657</v>
      </c>
      <c r="I101" s="5"/>
    </row>
    <row r="102" spans="1:41" s="90" customFormat="1" x14ac:dyDescent="0.2">
      <c r="A102" s="17"/>
      <c r="B102" s="17"/>
      <c r="C102" s="17"/>
      <c r="D102" s="18"/>
      <c r="E102" s="19"/>
      <c r="F102" s="20"/>
      <c r="G102" s="21"/>
      <c r="H102" s="22"/>
      <c r="I102" s="5"/>
      <c r="J102" s="28"/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  <c r="Z102" s="28"/>
      <c r="AA102" s="28"/>
      <c r="AB102" s="28"/>
      <c r="AC102" s="28"/>
      <c r="AD102" s="28"/>
      <c r="AE102" s="28"/>
      <c r="AF102" s="28"/>
      <c r="AG102" s="28"/>
      <c r="AH102" s="28"/>
      <c r="AI102" s="28"/>
      <c r="AJ102" s="28"/>
      <c r="AK102" s="28"/>
      <c r="AL102" s="28"/>
      <c r="AM102" s="28"/>
      <c r="AN102" s="28"/>
      <c r="AO102" s="28"/>
    </row>
    <row r="103" spans="1:41" s="28" customFormat="1" x14ac:dyDescent="0.2">
      <c r="A103" s="27">
        <f>'[1]Plan Tron'!A112</f>
        <v>5</v>
      </c>
      <c r="B103" s="27"/>
      <c r="C103" s="27"/>
      <c r="D103" s="128" t="str">
        <f>'[1]Plan Tron'!D112</f>
        <v>PRATELEIRAS EM ARDÓSIA</v>
      </c>
      <c r="E103" s="25"/>
      <c r="F103" s="129"/>
      <c r="G103" s="130"/>
      <c r="H103" s="26"/>
    </row>
    <row r="104" spans="1:41" s="174" customFormat="1" ht="25.5" x14ac:dyDescent="0.2">
      <c r="A104" s="167" t="str">
        <f>'[1]Plan Tron'!A113</f>
        <v>5.1</v>
      </c>
      <c r="B104" s="167" t="str">
        <f>'[1]Plan Tron'!B113</f>
        <v>73965/010</v>
      </c>
      <c r="C104" s="167" t="str">
        <f>'[1]Plan Tron'!C113</f>
        <v>SINAPI</v>
      </c>
      <c r="D104" s="168" t="str">
        <f>'[1]Plan Tron'!D113</f>
        <v>ESCAVACAO MANUAL DE VALA EM MATERIAL DE 1A CATEGORIA ATE 1,5M EXCLUINDO ESGOTAMENTO / ESCORAMENTO</v>
      </c>
      <c r="E104" s="169" t="str">
        <f>'[1]Plan Tron'!F113</f>
        <v>M³</v>
      </c>
      <c r="F104" s="170">
        <f>[1]QUANTITATIVO!D46</f>
        <v>0.29700000000000004</v>
      </c>
      <c r="G104" s="171">
        <f>'[1]Plan Tron'!R113</f>
        <v>49.43</v>
      </c>
      <c r="H104" s="172">
        <f t="shared" ref="H104:H109" si="13">F104*G104</f>
        <v>14.680710000000001</v>
      </c>
    </row>
    <row r="105" spans="1:41" s="28" customFormat="1" x14ac:dyDescent="0.2">
      <c r="A105" s="17" t="str">
        <f>'[1]Plan Tron'!A114</f>
        <v>5.2</v>
      </c>
      <c r="B105" s="17" t="str">
        <f>'[1]Plan Tron'!B114</f>
        <v>5622</v>
      </c>
      <c r="C105" s="17" t="str">
        <f>'[1]Plan Tron'!C114</f>
        <v>SINAPI</v>
      </c>
      <c r="D105" s="18" t="str">
        <f>'[1]Plan Tron'!D114</f>
        <v>REGULARIZACAO E COMPACTACAO MANUAL DE TERRENO COM SOQUETE</v>
      </c>
      <c r="E105" s="19" t="str">
        <f>'[1]Plan Tron'!F114</f>
        <v>M²</v>
      </c>
      <c r="F105" s="170">
        <f>[1]QUANTITATIVO!D47</f>
        <v>0.36000000000000004</v>
      </c>
      <c r="G105" s="21">
        <f>'[1]Plan Tron'!R114</f>
        <v>4.66</v>
      </c>
      <c r="H105" s="22">
        <f t="shared" si="13"/>
        <v>1.6776000000000002</v>
      </c>
    </row>
    <row r="106" spans="1:41" s="28" customFormat="1" x14ac:dyDescent="0.2">
      <c r="A106" s="17" t="str">
        <f>'[1]Plan Tron'!A115</f>
        <v>5.3</v>
      </c>
      <c r="B106" s="17" t="str">
        <f>'[1]Plan Tron'!B115</f>
        <v>74164/004</v>
      </c>
      <c r="C106" s="17" t="str">
        <f>'[1]Plan Tron'!C115</f>
        <v>SINAPI</v>
      </c>
      <c r="D106" s="18" t="str">
        <f>'[1]Plan Tron'!D115</f>
        <v>LASTRO DE BRITA</v>
      </c>
      <c r="E106" s="19" t="str">
        <f>'[1]Plan Tron'!F115</f>
        <v>M³</v>
      </c>
      <c r="F106" s="170">
        <f>[1]QUANTITATIVO!D48</f>
        <v>1.8000000000000002E-2</v>
      </c>
      <c r="G106" s="21">
        <f>'[1]Plan Tron'!R115</f>
        <v>84.79</v>
      </c>
      <c r="H106" s="22">
        <f t="shared" si="13"/>
        <v>1.5262200000000004</v>
      </c>
    </row>
    <row r="107" spans="1:41" s="174" customFormat="1" ht="38.25" x14ac:dyDescent="0.2">
      <c r="A107" s="167" t="str">
        <f>'[1]Plan Tron'!A116</f>
        <v>5.4</v>
      </c>
      <c r="B107" s="167" t="str">
        <f>'[1]Plan Tron'!B116</f>
        <v>79335/001</v>
      </c>
      <c r="C107" s="167" t="str">
        <f>'[1]Plan Tron'!C116</f>
        <v>SINAPI</v>
      </c>
      <c r="D107" s="168" t="str">
        <f>'[1]Plan Tron'!D116</f>
        <v>ALVENARIA EM BLOCO CERAMICO ESTRUTURAL 14X19X29CM, E=14XM, ASSENTADO COM ARGAMASSA TRACO 1:2:8 (CIMENTO, CAL E AREIA). NAO INCLUI GROUNT E ACO.</v>
      </c>
      <c r="E107" s="169" t="str">
        <f>'[1]Plan Tron'!F116</f>
        <v>M²</v>
      </c>
      <c r="F107" s="170">
        <f>[1]QUANTITATIVO!D49</f>
        <v>2.7</v>
      </c>
      <c r="G107" s="171">
        <f>'[1]Plan Tron'!R116</f>
        <v>53.07</v>
      </c>
      <c r="H107" s="172">
        <f t="shared" si="13"/>
        <v>143.28900000000002</v>
      </c>
    </row>
    <row r="108" spans="1:41" s="28" customFormat="1" ht="25.5" x14ac:dyDescent="0.2">
      <c r="A108" s="17" t="str">
        <f>'[1]Plan Tron'!A117</f>
        <v>5.5</v>
      </c>
      <c r="B108" s="17" t="str">
        <f>'[1]Plan Tron'!B117</f>
        <v>74254/002</v>
      </c>
      <c r="C108" s="17" t="str">
        <f>'[1]Plan Tron'!C117</f>
        <v>SINAPI</v>
      </c>
      <c r="D108" s="18" t="str">
        <f>'[1]Plan Tron'!D117</f>
        <v>ARMACAO ACO CA-50, DIAM. 6,3 (1/4) À 12,5MM(1/2) -FORNECIMENTO/ CORTE(PERDA DE 10%) / DOBRA / COLOCAÇÃO.</v>
      </c>
      <c r="E108" s="19" t="str">
        <f>'[1]Plan Tron'!F117</f>
        <v>KG</v>
      </c>
      <c r="F108" s="170">
        <f>[1]QUANTITATIVO!D50</f>
        <v>5.346000000000001</v>
      </c>
      <c r="G108" s="21">
        <f>'[1]Plan Tron'!R117</f>
        <v>7.25</v>
      </c>
      <c r="H108" s="22">
        <f t="shared" si="13"/>
        <v>38.758500000000005</v>
      </c>
    </row>
    <row r="109" spans="1:41" s="174" customFormat="1" ht="25.5" x14ac:dyDescent="0.2">
      <c r="A109" s="167" t="str">
        <f>'[1]Plan Tron'!A118</f>
        <v>5.6</v>
      </c>
      <c r="B109" s="167" t="str">
        <f>'[1]Plan Tron'!B118</f>
        <v>74138/002</v>
      </c>
      <c r="C109" s="167" t="str">
        <f>'[1]Plan Tron'!C118</f>
        <v>SINAPI</v>
      </c>
      <c r="D109" s="168" t="str">
        <f>'[1]Plan Tron'!D118</f>
        <v>CONCRETO USINADO BOMBEADO FCK=20MPA, INCLUSIVE LANCAMENTO E ADENSAMENTO</v>
      </c>
      <c r="E109" s="169" t="str">
        <f>'[1]Plan Tron'!F118</f>
        <v>M³</v>
      </c>
      <c r="F109" s="170">
        <f>[1]QUANTITATIVO!D51</f>
        <v>5.4000000000000006E-2</v>
      </c>
      <c r="G109" s="171">
        <f>'[1]Plan Tron'!R118</f>
        <v>320.95</v>
      </c>
      <c r="H109" s="172">
        <f t="shared" si="13"/>
        <v>17.331300000000002</v>
      </c>
    </row>
    <row r="110" spans="1:41" s="174" customFormat="1" x14ac:dyDescent="0.2">
      <c r="A110" s="167" t="str">
        <f>'[1]Plan Tron'!A119</f>
        <v>5.7</v>
      </c>
      <c r="B110" s="167" t="str">
        <f>'[1]Plan Tron'!B119</f>
        <v>74004/003</v>
      </c>
      <c r="C110" s="167" t="str">
        <f>'[1]Plan Tron'!C119</f>
        <v>SINAPI</v>
      </c>
      <c r="D110" s="168" t="str">
        <f>'[1]Plan Tron'!D119</f>
        <v>CONCRETO GROUT, PREPARADO NO LOCAL, LANCADO E ADENSADO</v>
      </c>
      <c r="E110" s="169" t="str">
        <f>'[1]Plan Tron'!F119</f>
        <v>M³</v>
      </c>
      <c r="F110" s="170">
        <f>[1]QUANTITATIVO!D52</f>
        <v>9.0882000000000018E-2</v>
      </c>
      <c r="G110" s="171">
        <f>'[1]Plan Tron'!R119</f>
        <v>442.57</v>
      </c>
      <c r="H110" s="172">
        <f t="shared" ref="H110:H124" si="14">F110*G110</f>
        <v>40.221646740000004</v>
      </c>
    </row>
    <row r="111" spans="1:41" s="174" customFormat="1" ht="38.25" x14ac:dyDescent="0.2">
      <c r="A111" s="167" t="str">
        <f>'[1]Plan Tron'!A120</f>
        <v>5.8</v>
      </c>
      <c r="B111" s="167" t="str">
        <f>'[1]Plan Tron'!B120</f>
        <v>87878</v>
      </c>
      <c r="C111" s="167" t="str">
        <f>'[1]Plan Tron'!C120</f>
        <v>SINAPI</v>
      </c>
      <c r="D111" s="168" t="str">
        <f>'[1]Plan Tron'!D120</f>
        <v>CHAPISCO APLICADO TANTO EM PILARES E VIGAS DE CONCRETO COMO EM ALVENARIAS DE PAREDES INTERNAS, COM COLHER DE PEDREIRO. ARGAMASSA TRAÇO 1:3 COM PREPARO MANUAL. AF_06/2014</v>
      </c>
      <c r="E111" s="169" t="str">
        <f>'[1]Plan Tron'!F120</f>
        <v>M²</v>
      </c>
      <c r="F111" s="170">
        <f>[1]QUANTITATIVO!D53</f>
        <v>6.3000000000000007</v>
      </c>
      <c r="G111" s="171">
        <f>'[1]Plan Tron'!R120</f>
        <v>2.93</v>
      </c>
      <c r="H111" s="172">
        <f t="shared" si="14"/>
        <v>18.459000000000003</v>
      </c>
    </row>
    <row r="112" spans="1:41" s="174" customFormat="1" ht="38.25" x14ac:dyDescent="0.2">
      <c r="A112" s="167" t="str">
        <f>'[1]Plan Tron'!A121</f>
        <v>5.9</v>
      </c>
      <c r="B112" s="167" t="str">
        <f>'[1]Plan Tron'!B121</f>
        <v>87530</v>
      </c>
      <c r="C112" s="167" t="str">
        <f>'[1]Plan Tron'!C121</f>
        <v>SINAPI</v>
      </c>
      <c r="D112" s="168" t="str">
        <f>'[1]Plan Tron'!D121</f>
        <v>MASSA ÚNICA, PARA RECEBIMENTO DE PINTURA, EM ARGAMASSA TRAÇO 1:2:8, PREPARO MANUAL, APLICADA MANUALMENTE EM FACES INTERNAS DE PAREDES DE AMBISCAS. AF_06/2014</v>
      </c>
      <c r="E112" s="169" t="str">
        <f>'[1]Plan Tron'!F121</f>
        <v>M²</v>
      </c>
      <c r="F112" s="170">
        <f>[1]QUANTITATIVO!D54</f>
        <v>6.3000000000000007</v>
      </c>
      <c r="G112" s="171">
        <f>'[1]Plan Tron'!R121</f>
        <v>25.12</v>
      </c>
      <c r="H112" s="172">
        <f t="shared" si="14"/>
        <v>158.25600000000003</v>
      </c>
    </row>
    <row r="113" spans="1:41" s="174" customFormat="1" x14ac:dyDescent="0.2">
      <c r="A113" s="167" t="str">
        <f>'[1]Plan Tron'!A122</f>
        <v>5.10</v>
      </c>
      <c r="B113" s="167" t="str">
        <f>'[1]Plan Tron'!B122</f>
        <v> 143004</v>
      </c>
      <c r="C113" s="167" t="str">
        <f>'[1]Plan Tron'!C122</f>
        <v>CPOS</v>
      </c>
      <c r="D113" s="168" t="str">
        <f>'[1]Plan Tron'!D122</f>
        <v>DIVISÓRIA EM PLACAS DE ARDÓSIA COM ESPESSURA DE 2 CM</v>
      </c>
      <c r="E113" s="169" t="str">
        <f>'[1]Plan Tron'!F122</f>
        <v>M²</v>
      </c>
      <c r="F113" s="170">
        <f>[1]QUANTITATIVO!D55</f>
        <v>12.824999999999999</v>
      </c>
      <c r="G113" s="171">
        <f>'[1]Plan Tron'!R122</f>
        <v>308.17</v>
      </c>
      <c r="H113" s="172">
        <f t="shared" si="14"/>
        <v>3952.2802499999998</v>
      </c>
    </row>
    <row r="114" spans="1:41" s="182" customFormat="1" x14ac:dyDescent="0.2">
      <c r="A114" s="167" t="str">
        <f>'[1]Plan Tron'!A123</f>
        <v>5.11</v>
      </c>
      <c r="B114" s="167"/>
      <c r="C114" s="167" t="str">
        <f>'[1]Plan Tron'!C123</f>
        <v>M</v>
      </c>
      <c r="D114" s="168" t="str">
        <f>'[1]Plan Tron'!D123</f>
        <v>SUPORTE PARA PIA TIPO   BRANCO PARA CHUMBAR, INCLUSIVE FIXAÇAO</v>
      </c>
      <c r="E114" s="169" t="str">
        <f>'[1]Plan Tron'!F123</f>
        <v>UN</v>
      </c>
      <c r="F114" s="170">
        <f>[1]QUANTITATIVO!D56</f>
        <v>30</v>
      </c>
      <c r="G114" s="171">
        <f>'[1]Plan Tron'!R123</f>
        <v>43.2</v>
      </c>
      <c r="H114" s="172">
        <f t="shared" si="14"/>
        <v>1296</v>
      </c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  <c r="S114" s="174"/>
      <c r="T114" s="174"/>
      <c r="U114" s="174"/>
      <c r="V114" s="174"/>
      <c r="W114" s="174"/>
      <c r="X114" s="174"/>
      <c r="Y114" s="174"/>
      <c r="Z114" s="174"/>
      <c r="AA114" s="174"/>
      <c r="AB114" s="174"/>
      <c r="AC114" s="174"/>
      <c r="AD114" s="174"/>
      <c r="AE114" s="174"/>
      <c r="AF114" s="174"/>
      <c r="AG114" s="174"/>
      <c r="AH114" s="174"/>
      <c r="AI114" s="174"/>
      <c r="AJ114" s="174"/>
      <c r="AK114" s="174"/>
      <c r="AL114" s="174"/>
      <c r="AM114" s="174"/>
      <c r="AN114" s="174"/>
      <c r="AO114" s="174"/>
    </row>
    <row r="115" spans="1:41" s="90" customFormat="1" x14ac:dyDescent="0.2">
      <c r="A115" s="17"/>
      <c r="B115" s="17"/>
      <c r="C115" s="17"/>
      <c r="D115" s="24" t="s">
        <v>11</v>
      </c>
      <c r="E115" s="25">
        <f>A103</f>
        <v>5</v>
      </c>
      <c r="F115" s="20"/>
      <c r="G115" s="21"/>
      <c r="H115" s="26">
        <f>SUM(H104:H114)</f>
        <v>5682.48022674</v>
      </c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</row>
    <row r="116" spans="1:41" s="90" customFormat="1" x14ac:dyDescent="0.2">
      <c r="A116" s="17"/>
      <c r="B116" s="17"/>
      <c r="C116" s="17"/>
      <c r="D116" s="18"/>
      <c r="E116" s="19"/>
      <c r="F116" s="20"/>
      <c r="G116" s="21"/>
      <c r="H116" s="22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</row>
    <row r="117" spans="1:41" s="28" customFormat="1" x14ac:dyDescent="0.2">
      <c r="A117" s="27">
        <f>'[1]Plan Tron'!A126</f>
        <v>6</v>
      </c>
      <c r="B117" s="27"/>
      <c r="C117" s="27"/>
      <c r="D117" s="128" t="str">
        <f>'[1]Plan Tron'!D126</f>
        <v>COMPARTIMENTO PARA COMPRESSOR</v>
      </c>
      <c r="E117" s="25"/>
      <c r="F117" s="129"/>
      <c r="G117" s="130"/>
      <c r="H117" s="26"/>
    </row>
    <row r="118" spans="1:41" s="28" customFormat="1" ht="25.5" x14ac:dyDescent="0.2">
      <c r="A118" s="17" t="str">
        <f>'[1]Plan Tron'!A127</f>
        <v>6.1</v>
      </c>
      <c r="B118" s="17" t="str">
        <f>'[1]Plan Tron'!B127</f>
        <v>73965/010</v>
      </c>
      <c r="C118" s="17" t="str">
        <f>'[1]Plan Tron'!C127</f>
        <v>SINAPI</v>
      </c>
      <c r="D118" s="18" t="str">
        <f>'[1]Plan Tron'!D127</f>
        <v>ESCAVACAO MANUAL DE VALA EM MATERIAL DE 1A CATEGORIA ATE 1,5M EXCLUINDO ESGOTAMENTO / ESCORAMENTO</v>
      </c>
      <c r="E118" s="19" t="str">
        <f>'[1]Plan Tron'!F127</f>
        <v>M³</v>
      </c>
      <c r="F118" s="20">
        <f>[1]QUANTITATIVO!D60</f>
        <v>0.82500000000000007</v>
      </c>
      <c r="G118" s="21">
        <f>'[1]Plan Tron'!R127</f>
        <v>49.43</v>
      </c>
      <c r="H118" s="22">
        <f t="shared" si="14"/>
        <v>40.77975</v>
      </c>
    </row>
    <row r="119" spans="1:41" s="28" customFormat="1" x14ac:dyDescent="0.2">
      <c r="A119" s="17" t="str">
        <f>'[1]Plan Tron'!A128</f>
        <v>6.2</v>
      </c>
      <c r="B119" s="17" t="str">
        <f>'[1]Plan Tron'!B128</f>
        <v>5622</v>
      </c>
      <c r="C119" s="17" t="str">
        <f>'[1]Plan Tron'!C128</f>
        <v>SINAPI</v>
      </c>
      <c r="D119" s="18" t="str">
        <f>'[1]Plan Tron'!D128</f>
        <v>REGULARIZACAO E COMPACTACAO MANUAL DE TERRENO COM SOQUETE</v>
      </c>
      <c r="E119" s="19" t="str">
        <f>'[1]Plan Tron'!F128</f>
        <v>M²</v>
      </c>
      <c r="F119" s="20">
        <f>[1]QUANTITATIVO!D61</f>
        <v>1</v>
      </c>
      <c r="G119" s="21">
        <f>'[1]Plan Tron'!R128</f>
        <v>4.66</v>
      </c>
      <c r="H119" s="22">
        <f t="shared" si="14"/>
        <v>4.66</v>
      </c>
    </row>
    <row r="120" spans="1:41" s="28" customFormat="1" x14ac:dyDescent="0.2">
      <c r="A120" s="17" t="str">
        <f>'[1]Plan Tron'!A129</f>
        <v>6.3</v>
      </c>
      <c r="B120" s="17" t="str">
        <f>'[1]Plan Tron'!B129</f>
        <v>74164/004</v>
      </c>
      <c r="C120" s="17" t="str">
        <f>'[1]Plan Tron'!C129</f>
        <v>SINAPI</v>
      </c>
      <c r="D120" s="18" t="str">
        <f>'[1]Plan Tron'!D129</f>
        <v>LASTRO DE BRITA</v>
      </c>
      <c r="E120" s="19" t="str">
        <f>'[1]Plan Tron'!F129</f>
        <v>M³</v>
      </c>
      <c r="F120" s="20">
        <f>[1]QUANTITATIVO!D62</f>
        <v>0.05</v>
      </c>
      <c r="G120" s="21">
        <f>'[1]Plan Tron'!R129</f>
        <v>84.79</v>
      </c>
      <c r="H120" s="22">
        <f t="shared" si="14"/>
        <v>4.2395000000000005</v>
      </c>
    </row>
    <row r="121" spans="1:41" s="174" customFormat="1" ht="38.25" x14ac:dyDescent="0.2">
      <c r="A121" s="167" t="str">
        <f>'[1]Plan Tron'!A130</f>
        <v>6.4</v>
      </c>
      <c r="B121" s="167" t="str">
        <f>'[1]Plan Tron'!B130</f>
        <v>79335/001</v>
      </c>
      <c r="C121" s="167" t="str">
        <f>'[1]Plan Tron'!C130</f>
        <v>SINAPI</v>
      </c>
      <c r="D121" s="168" t="str">
        <f>'[1]Plan Tron'!D130</f>
        <v>ALVENARIA EM BLOCO CERAMICO ESTRUTURAL 14X19X29CM, E=14XM, ASSENTADO COM ARGAMASSA TRACO 1:2:8 (CIMENTO, CAL E AREIA). NAO INCLUI GROUNT E ACO.</v>
      </c>
      <c r="E121" s="169" t="str">
        <f>'[1]Plan Tron'!F130</f>
        <v>M²</v>
      </c>
      <c r="F121" s="20">
        <f>[1]QUANTITATIVO!D63</f>
        <v>2.5</v>
      </c>
      <c r="G121" s="171">
        <f>'[1]Plan Tron'!R130</f>
        <v>53.07</v>
      </c>
      <c r="H121" s="172">
        <f t="shared" si="14"/>
        <v>132.67500000000001</v>
      </c>
    </row>
    <row r="122" spans="1:41" s="174" customFormat="1" ht="25.5" x14ac:dyDescent="0.2">
      <c r="A122" s="167" t="str">
        <f>'[1]Plan Tron'!A131</f>
        <v>6.5</v>
      </c>
      <c r="B122" s="167" t="str">
        <f>'[1]Plan Tron'!B131</f>
        <v>74254/002</v>
      </c>
      <c r="C122" s="167" t="str">
        <f>'[1]Plan Tron'!C131</f>
        <v>SINAPI</v>
      </c>
      <c r="D122" s="168" t="str">
        <f>'[1]Plan Tron'!D131</f>
        <v>ARMACAO ACO CA-50, DIAM. 6,3 (1/4) À 12,5MM(1/2) -FORNECIMENTO/ CORTE(PERDA DE 10%) / DOBRA / COLOCAÇÃO.</v>
      </c>
      <c r="E122" s="169" t="str">
        <f>'[1]Plan Tron'!F131</f>
        <v>KG</v>
      </c>
      <c r="F122" s="20">
        <f>[1]QUANTITATIVO!D64</f>
        <v>14.850000000000001</v>
      </c>
      <c r="G122" s="171">
        <f>'[1]Plan Tron'!R131</f>
        <v>7.25</v>
      </c>
      <c r="H122" s="172">
        <f t="shared" si="14"/>
        <v>107.66250000000001</v>
      </c>
    </row>
    <row r="123" spans="1:41" s="174" customFormat="1" ht="25.5" x14ac:dyDescent="0.2">
      <c r="A123" s="167" t="str">
        <f>'[1]Plan Tron'!A132</f>
        <v>6.6</v>
      </c>
      <c r="B123" s="167" t="str">
        <f>'[1]Plan Tron'!B132</f>
        <v>74138/002</v>
      </c>
      <c r="C123" s="167" t="str">
        <f>'[1]Plan Tron'!C132</f>
        <v>SINAPI</v>
      </c>
      <c r="D123" s="168" t="str">
        <f>'[1]Plan Tron'!D132</f>
        <v>CONCRETO USINADO BOMBEADO FCK=20MPA, INCLUSIVE LANCAMENTO E ADENSAMENTO</v>
      </c>
      <c r="E123" s="169" t="str">
        <f>'[1]Plan Tron'!F132</f>
        <v>M³</v>
      </c>
      <c r="F123" s="20">
        <f>[1]QUANTITATIVO!D65</f>
        <v>0.15000000000000002</v>
      </c>
      <c r="G123" s="171">
        <f>'[1]Plan Tron'!R132</f>
        <v>320.95</v>
      </c>
      <c r="H123" s="172">
        <f t="shared" si="14"/>
        <v>48.142500000000005</v>
      </c>
    </row>
    <row r="124" spans="1:41" s="174" customFormat="1" x14ac:dyDescent="0.2">
      <c r="A124" s="167" t="str">
        <f>'[1]Plan Tron'!A133</f>
        <v>6.7</v>
      </c>
      <c r="B124" s="167" t="str">
        <f>'[1]Plan Tron'!B133</f>
        <v>74004/003</v>
      </c>
      <c r="C124" s="167" t="str">
        <f>'[1]Plan Tron'!C133</f>
        <v>SINAPI</v>
      </c>
      <c r="D124" s="168" t="str">
        <f>'[1]Plan Tron'!D133</f>
        <v>CONCRETO GROUT, PREPARADO NO LOCAL, LANCADO E ADENSADO</v>
      </c>
      <c r="E124" s="169" t="str">
        <f>'[1]Plan Tron'!F133</f>
        <v>M³</v>
      </c>
      <c r="F124" s="20">
        <f>[1]QUANTITATIVO!D66</f>
        <v>0.25245000000000006</v>
      </c>
      <c r="G124" s="171">
        <f>'[1]Plan Tron'!R133</f>
        <v>442.57</v>
      </c>
      <c r="H124" s="172">
        <f t="shared" si="14"/>
        <v>111.72679650000002</v>
      </c>
    </row>
    <row r="125" spans="1:41" s="174" customFormat="1" ht="38.25" x14ac:dyDescent="0.2">
      <c r="A125" s="167" t="str">
        <f>'[1]Plan Tron'!A134</f>
        <v>6.8</v>
      </c>
      <c r="B125" s="167" t="str">
        <f>'[1]Plan Tron'!B134</f>
        <v>87878</v>
      </c>
      <c r="C125" s="167" t="str">
        <f>'[1]Plan Tron'!C134</f>
        <v>SINAPI</v>
      </c>
      <c r="D125" s="168" t="str">
        <f>'[1]Plan Tron'!D134</f>
        <v>CHAPISCO APLICADO TANTO EM PILARES E VIGAS DE CONCRETO COMO EM ALVENARIAS DE PAREDES INTERNAS, COM COLHER DE PEDREIRO. ARGAMASSA TRAÇO 1:3 COM PREPARO MANUAL. AF_06/2014</v>
      </c>
      <c r="E125" s="169" t="str">
        <f>'[1]Plan Tron'!F134</f>
        <v>M²</v>
      </c>
      <c r="F125" s="20">
        <f>[1]QUANTITATIVO!D67</f>
        <v>5.8599999999999994</v>
      </c>
      <c r="G125" s="171">
        <f>'[1]Plan Tron'!R134</f>
        <v>2.93</v>
      </c>
      <c r="H125" s="172">
        <f t="shared" ref="H125:H131" si="15">F125*G125</f>
        <v>17.169799999999999</v>
      </c>
    </row>
    <row r="126" spans="1:41" s="174" customFormat="1" ht="38.25" x14ac:dyDescent="0.2">
      <c r="A126" s="167" t="str">
        <f>'[1]Plan Tron'!A135</f>
        <v>6.9</v>
      </c>
      <c r="B126" s="167" t="str">
        <f>'[1]Plan Tron'!B135</f>
        <v>87530</v>
      </c>
      <c r="C126" s="167" t="str">
        <f>'[1]Plan Tron'!C135</f>
        <v>SINAPI</v>
      </c>
      <c r="D126" s="168" t="str">
        <f>'[1]Plan Tron'!D135</f>
        <v>MASSA ÚNICA, PARA RECEBIMENTO DE PINTURA, EM ARGAMASSA TRAÇO 1:2:8, PREPARO MANUAL, APLICADA MANUALMENTE EM FACES INTERNAS DE PAREDES DE AMBISCAS. AF_06/2014</v>
      </c>
      <c r="E126" s="169" t="str">
        <f>'[1]Plan Tron'!F135</f>
        <v>M²</v>
      </c>
      <c r="F126" s="20">
        <f>[1]QUANTITATIVO!D68</f>
        <v>5.8599999999999994</v>
      </c>
      <c r="G126" s="171">
        <f>'[1]Plan Tron'!R135</f>
        <v>25.12</v>
      </c>
      <c r="H126" s="172">
        <f t="shared" si="15"/>
        <v>147.20319999999998</v>
      </c>
    </row>
    <row r="127" spans="1:41" s="174" customFormat="1" ht="38.25" x14ac:dyDescent="0.2">
      <c r="A127" s="167" t="str">
        <f>'[1]Plan Tron'!A136</f>
        <v>6.10</v>
      </c>
      <c r="B127" s="167" t="str">
        <f>'[1]Plan Tron'!B136</f>
        <v>74141/002</v>
      </c>
      <c r="C127" s="167" t="str">
        <f>'[1]Plan Tron'!C136</f>
        <v>SINAPI</v>
      </c>
      <c r="D127" s="168" t="str">
        <f>'[1]Plan Tron'!D136</f>
        <v>LAJE PRE-MOLD BETA 12 P/3,5KN/M2 VAO 4,1M INCL VIGOTAS TIJOLOS ARMADURA NEGATIVA CAPEAMENTO 3CM CONCRETO 15MPA ESCORAMENTO MATERIAIS E MAO DE OBRA</v>
      </c>
      <c r="E127" s="169" t="str">
        <f>'[1]Plan Tron'!F136</f>
        <v>M²</v>
      </c>
      <c r="F127" s="20">
        <f>[1]QUANTITATIVO!D70</f>
        <v>0.93600000000000005</v>
      </c>
      <c r="G127" s="171">
        <f>'[1]Plan Tron'!R136</f>
        <v>79.38</v>
      </c>
      <c r="H127" s="172">
        <f t="shared" si="15"/>
        <v>74.299679999999995</v>
      </c>
    </row>
    <row r="128" spans="1:41" s="174" customFormat="1" ht="38.25" x14ac:dyDescent="0.2">
      <c r="A128" s="167" t="str">
        <f>'[1]Plan Tron'!A137</f>
        <v>6.11</v>
      </c>
      <c r="B128" s="167" t="str">
        <f>'[1]Plan Tron'!B137</f>
        <v>87073</v>
      </c>
      <c r="C128" s="167" t="str">
        <f>'[1]Plan Tron'!C137</f>
        <v>SINAPI</v>
      </c>
      <c r="D128" s="168" t="str">
        <f>'[1]Plan Tron'!D137</f>
        <v>CONTRAPISO EM ARGAMASSA TRAÇO 1:4 (CIMENTO E AREIA), PREPARO MANUAL, APLICADO EM ÁREAS SECAS MENORES QUE 10M2 SOBRE LAJE, ADERIDO, ESPESSURA 2CM, ACABAMENTO REFORÇADO. AF_06/2014</v>
      </c>
      <c r="E128" s="169" t="str">
        <f>'[1]Plan Tron'!F137</f>
        <v>M²</v>
      </c>
      <c r="F128" s="20">
        <f>[1]QUANTITATIVO!D71</f>
        <v>0.63600000000000001</v>
      </c>
      <c r="G128" s="171">
        <f>'[1]Plan Tron'!R137</f>
        <v>25.36</v>
      </c>
      <c r="H128" s="172">
        <f t="shared" si="15"/>
        <v>16.128959999999999</v>
      </c>
    </row>
    <row r="129" spans="1:9" s="174" customFormat="1" x14ac:dyDescent="0.2">
      <c r="A129" s="167" t="str">
        <f>'[1]Plan Tron'!A138</f>
        <v>6.12</v>
      </c>
      <c r="B129" s="167" t="str">
        <f>'[1]Plan Tron'!B138</f>
        <v>74100/001</v>
      </c>
      <c r="C129" s="167" t="str">
        <f>'[1]Plan Tron'!C138</f>
        <v>SINAPI</v>
      </c>
      <c r="D129" s="168" t="str">
        <f>'[1]Plan Tron'!D138</f>
        <v>PORTAO DE FERRO COM VARA 1/2", COM REQUADRO</v>
      </c>
      <c r="E129" s="169" t="str">
        <f>'[1]Plan Tron'!F138</f>
        <v>M²</v>
      </c>
      <c r="F129" s="20">
        <f>[1]QUANTITATIVO!D72</f>
        <v>0.84799999999999998</v>
      </c>
      <c r="G129" s="171">
        <f>'[1]Plan Tron'!R138</f>
        <v>205.43</v>
      </c>
      <c r="H129" s="172">
        <f t="shared" si="15"/>
        <v>174.20464000000001</v>
      </c>
      <c r="I129" s="173"/>
    </row>
    <row r="130" spans="1:9" s="174" customFormat="1" ht="25.5" x14ac:dyDescent="0.2">
      <c r="A130" s="167" t="str">
        <f>'[1]Plan Tron'!A139</f>
        <v>6.13</v>
      </c>
      <c r="B130" s="167">
        <f>'[1]Plan Tron'!B139</f>
        <v>6067</v>
      </c>
      <c r="C130" s="167" t="str">
        <f>'[1]Plan Tron'!C139</f>
        <v>SINAPI</v>
      </c>
      <c r="D130" s="168" t="str">
        <f>'[1]Plan Tron'!D139</f>
        <v>PINTURA ESMALTE BRILHANTE (2 DEMAOS) SOBRE SUPERFICIE METALICA, INCLUSVE PROTECAO COM ZARCAO (1 DEMAO)</v>
      </c>
      <c r="E130" s="169" t="str">
        <f>'[1]Plan Tron'!F139</f>
        <v>M²</v>
      </c>
      <c r="F130" s="20">
        <f>[1]QUANTITATIVO!D73</f>
        <v>1.8656000000000001</v>
      </c>
      <c r="G130" s="171">
        <f>'[1]Plan Tron'!R139</f>
        <v>32.47</v>
      </c>
      <c r="H130" s="172">
        <f t="shared" si="15"/>
        <v>60.576032000000005</v>
      </c>
      <c r="I130" s="173"/>
    </row>
    <row r="131" spans="1:9" s="174" customFormat="1" ht="25.5" x14ac:dyDescent="0.2">
      <c r="A131" s="167" t="str">
        <f>'[1]Plan Tron'!A140</f>
        <v>6.14</v>
      </c>
      <c r="B131" s="167">
        <f>'[1]Plan Tron'!B140</f>
        <v>88487</v>
      </c>
      <c r="C131" s="167" t="str">
        <f>'[1]Plan Tron'!C140</f>
        <v>SINAPI</v>
      </c>
      <c r="D131" s="168" t="str">
        <f>'[1]Plan Tron'!D140</f>
        <v>APLICAÇÃO MANUAL DE PINTURA COM TINTA LÁTEX PVA EM PAREDES, DUAS DEMÃOS AF_06/2014</v>
      </c>
      <c r="E131" s="169" t="str">
        <f>'[1]Plan Tron'!F140</f>
        <v>M²</v>
      </c>
      <c r="F131" s="20">
        <f>[1]QUANTITATIVO!D74</f>
        <v>5.8599999999999994</v>
      </c>
      <c r="G131" s="171">
        <f>'[1]Plan Tron'!R140</f>
        <v>7.12</v>
      </c>
      <c r="H131" s="172">
        <f t="shared" si="15"/>
        <v>41.723199999999999</v>
      </c>
      <c r="I131" s="173"/>
    </row>
    <row r="132" spans="1:9" s="28" customFormat="1" x14ac:dyDescent="0.2">
      <c r="A132" s="17"/>
      <c r="B132" s="17"/>
      <c r="C132" s="17"/>
      <c r="D132" s="24" t="s">
        <v>11</v>
      </c>
      <c r="E132" s="25">
        <f>A117</f>
        <v>6</v>
      </c>
      <c r="F132" s="20"/>
      <c r="G132" s="21"/>
      <c r="H132" s="26">
        <f>SUM(H118:H131)</f>
        <v>981.19155850000016</v>
      </c>
    </row>
    <row r="133" spans="1:9" s="28" customFormat="1" x14ac:dyDescent="0.2">
      <c r="A133" s="17"/>
      <c r="B133" s="17"/>
      <c r="C133" s="17"/>
      <c r="D133" s="18"/>
      <c r="E133" s="19"/>
      <c r="F133" s="20"/>
      <c r="G133" s="21"/>
      <c r="H133" s="22"/>
      <c r="I133" s="5"/>
    </row>
    <row r="134" spans="1:9" s="28" customFormat="1" x14ac:dyDescent="0.2">
      <c r="A134" s="27" t="str">
        <f>'[1]Plan Tron'!A143</f>
        <v>7</v>
      </c>
      <c r="B134" s="27"/>
      <c r="C134" s="27"/>
      <c r="D134" s="128" t="str">
        <f>'[1]Plan Tron'!D143</f>
        <v xml:space="preserve">REDE DE AR COMPRIMIDO </v>
      </c>
      <c r="E134" s="25"/>
      <c r="F134" s="129"/>
      <c r="G134" s="130"/>
      <c r="H134" s="26"/>
    </row>
    <row r="135" spans="1:9" s="30" customFormat="1" ht="25.5" x14ac:dyDescent="0.2">
      <c r="A135" s="17" t="str">
        <f>'[1]Plan Tron'!A144</f>
        <v>7.1</v>
      </c>
      <c r="B135" s="17" t="str">
        <f>'[1]Plan Tron'!B144</f>
        <v>73798/001</v>
      </c>
      <c r="C135" s="17" t="str">
        <f>'[1]Plan Tron'!C144</f>
        <v>SINAP</v>
      </c>
      <c r="D135" s="18" t="str">
        <f>'[1]Plan Tron'!D144</f>
        <v>DUTO ESPIRAL FLEXIVEL SINGELO PEAD D=50MM(2") REVESTIDO COM PVC COM FIO GUIA DE ACO GALVANIZADO, LANCADO DIRETO NO SOLO, INCL CONEXOES</v>
      </c>
      <c r="E135" s="19" t="str">
        <f>'[1]Plan Tron'!F144</f>
        <v>M</v>
      </c>
      <c r="F135" s="20">
        <v>12</v>
      </c>
      <c r="G135" s="21">
        <f>'[1]Plan Tron'!R144</f>
        <v>23.91</v>
      </c>
      <c r="H135" s="22">
        <f t="shared" ref="H135" si="16">F135*G135</f>
        <v>286.92</v>
      </c>
      <c r="I135" s="29"/>
    </row>
    <row r="136" spans="1:9" s="30" customFormat="1" x14ac:dyDescent="0.2">
      <c r="A136" s="17" t="str">
        <f>'[1]Plan Tron'!A146</f>
        <v>7.3</v>
      </c>
      <c r="B136" s="17" t="str">
        <f>'[1]Plan Tron'!B146</f>
        <v>74061/001</v>
      </c>
      <c r="C136" s="17" t="str">
        <f>'[1]Plan Tron'!C146</f>
        <v>SINAPI</v>
      </c>
      <c r="D136" s="18" t="str">
        <f>'[1]Plan Tron'!D146</f>
        <v>TUBO DE COBRE CLASSE "E" 15MM - FORNECIMENTO E INSTALACAO</v>
      </c>
      <c r="E136" s="19" t="str">
        <f>'[1]Plan Tron'!F146</f>
        <v>M</v>
      </c>
      <c r="F136" s="20">
        <v>12</v>
      </c>
      <c r="G136" s="21">
        <f>'[1]Plan Tron'!R146</f>
        <v>19.350000000000001</v>
      </c>
      <c r="H136" s="22">
        <f t="shared" ref="H136:H147" si="17">F136*G136</f>
        <v>232.20000000000002</v>
      </c>
      <c r="I136" s="29"/>
    </row>
    <row r="137" spans="1:9" s="30" customFormat="1" x14ac:dyDescent="0.2">
      <c r="A137" s="17" t="str">
        <f>'[1]Plan Tron'!A147</f>
        <v>7.4</v>
      </c>
      <c r="B137" s="17" t="str">
        <f>'[1]Plan Tron'!B147</f>
        <v>73870/001</v>
      </c>
      <c r="C137" s="17" t="str">
        <f>'[1]Plan Tron'!C147</f>
        <v>SINAPI</v>
      </c>
      <c r="D137" s="18" t="str">
        <f>'[1]Plan Tron'!D147</f>
        <v>VÁLVULA DE ESFERA EM BRONZE Ø 1/2" - FORNECIMENTO E INSTALAÇÃO</v>
      </c>
      <c r="E137" s="19" t="str">
        <f>'[1]Plan Tron'!F147</f>
        <v>UN.</v>
      </c>
      <c r="F137" s="20">
        <f>[1]QUANTITATIVO!D80</f>
        <v>1</v>
      </c>
      <c r="G137" s="21">
        <f>'[1]Plan Tron'!R147</f>
        <v>50.18</v>
      </c>
      <c r="H137" s="22">
        <f t="shared" si="17"/>
        <v>50.18</v>
      </c>
      <c r="I137" s="29"/>
    </row>
    <row r="138" spans="1:9" s="30" customFormat="1" x14ac:dyDescent="0.2">
      <c r="A138" s="17"/>
      <c r="B138" s="17"/>
      <c r="C138" s="17"/>
      <c r="D138" s="24" t="s">
        <v>11</v>
      </c>
      <c r="E138" s="25" t="str">
        <f>A134</f>
        <v>7</v>
      </c>
      <c r="F138" s="20"/>
      <c r="G138" s="21"/>
      <c r="H138" s="26">
        <f>SUM(H135:H137)</f>
        <v>569.29999999999995</v>
      </c>
      <c r="I138" s="29"/>
    </row>
    <row r="139" spans="1:9" s="30" customFormat="1" x14ac:dyDescent="0.2">
      <c r="A139" s="17"/>
      <c r="B139" s="17"/>
      <c r="C139" s="17"/>
      <c r="D139" s="24"/>
      <c r="E139" s="25"/>
      <c r="F139" s="20"/>
      <c r="G139" s="21"/>
      <c r="H139" s="26"/>
      <c r="I139" s="29"/>
    </row>
    <row r="140" spans="1:9" s="30" customFormat="1" x14ac:dyDescent="0.2">
      <c r="A140" s="27" t="str">
        <f>'[1]Plan Tron'!A150</f>
        <v>8</v>
      </c>
      <c r="B140" s="27"/>
      <c r="C140" s="27"/>
      <c r="D140" s="128" t="str">
        <f>'[1]Plan Tron'!D150</f>
        <v>PINTURA</v>
      </c>
      <c r="E140" s="25"/>
      <c r="F140" s="129"/>
      <c r="G140" s="130"/>
      <c r="H140" s="26"/>
    </row>
    <row r="141" spans="1:9" s="30" customFormat="1" x14ac:dyDescent="0.2">
      <c r="A141" s="17" t="str">
        <f>'[1]Plan Tron'!A151</f>
        <v>8.1</v>
      </c>
      <c r="B141" s="17" t="str">
        <f>'[1]Plan Tron'!B151</f>
        <v>330128</v>
      </c>
      <c r="C141" s="17" t="str">
        <f>'[1]Plan Tron'!C151</f>
        <v>CPOS</v>
      </c>
      <c r="D141" s="18" t="str">
        <f>UPPER('[1]Plan Tron'!D151)</f>
        <v>REPARO DE TRINCAS RASAS ATÉ 5,0 MM DE LARGURA, NA MASSA</v>
      </c>
      <c r="E141" s="19" t="str">
        <f>'[1]Plan Tron'!F151</f>
        <v>M</v>
      </c>
      <c r="F141" s="20">
        <f>[1]QUANTITATIVO!D84</f>
        <v>81.383999999999986</v>
      </c>
      <c r="G141" s="21">
        <f>'[1]Plan Tron'!R151</f>
        <v>24.24</v>
      </c>
      <c r="H141" s="22">
        <f t="shared" ref="H141" si="18">F141*G141</f>
        <v>1972.7481599999996</v>
      </c>
      <c r="I141" s="29"/>
    </row>
    <row r="142" spans="1:9" s="30" customFormat="1" x14ac:dyDescent="0.2">
      <c r="A142" s="17" t="str">
        <f>'[1]Plan Tron'!A152</f>
        <v>8.2</v>
      </c>
      <c r="B142" s="17" t="str">
        <f>'[1]Plan Tron'!B152</f>
        <v>88485</v>
      </c>
      <c r="C142" s="17" t="str">
        <f>'[1]Plan Tron'!C152</f>
        <v>SINAPI</v>
      </c>
      <c r="D142" s="18" t="str">
        <f>'[1]Plan Tron'!D152</f>
        <v>APLICAÇÃO DE FUNDO SELADOR ACRÍLICO EM PAREDES, UMA DEMÃO. AF_06/2014</v>
      </c>
      <c r="E142" s="19" t="str">
        <f>'[1]Plan Tron'!F152</f>
        <v>M²</v>
      </c>
      <c r="F142" s="20">
        <f>[1]QUANTITATIVO!D85+[1]QUANTITATIVO!D86+[1]QUANTITATIVO!D87</f>
        <v>1889.5210000000002</v>
      </c>
      <c r="G142" s="21">
        <f>'[1]Plan Tron'!R152</f>
        <v>3.08</v>
      </c>
      <c r="H142" s="22">
        <f t="shared" ref="H142:H143" si="19">F142*G142</f>
        <v>5819.7246800000003</v>
      </c>
      <c r="I142" s="29"/>
    </row>
    <row r="143" spans="1:9" s="30" customFormat="1" ht="25.5" x14ac:dyDescent="0.2">
      <c r="A143" s="17" t="str">
        <f>'[1]Plan Tron'!A153</f>
        <v>8.3</v>
      </c>
      <c r="B143" s="17" t="str">
        <f>'[1]Plan Tron'!B153</f>
        <v>88489</v>
      </c>
      <c r="C143" s="17" t="str">
        <f>'[1]Plan Tron'!C153</f>
        <v>SINAPI</v>
      </c>
      <c r="D143" s="18" t="str">
        <f>'[1]Plan Tron'!D153</f>
        <v>APLICAÇÃO MANUAL DE PINTURA COM TINTA LÁTEX ACRÍLICA EM PAREDES, DUAS DEMÃOS. AF_06/2014</v>
      </c>
      <c r="E143" s="19" t="str">
        <f>'[1]Plan Tron'!F153</f>
        <v>M²</v>
      </c>
      <c r="F143" s="20">
        <f>F142</f>
        <v>1889.5210000000002</v>
      </c>
      <c r="G143" s="21">
        <f>'[1]Plan Tron'!R153</f>
        <v>9.0399999999999991</v>
      </c>
      <c r="H143" s="22">
        <f t="shared" si="19"/>
        <v>17081.269840000001</v>
      </c>
      <c r="I143" s="29"/>
    </row>
    <row r="144" spans="1:9" s="30" customFormat="1" x14ac:dyDescent="0.2">
      <c r="A144" s="17"/>
      <c r="B144" s="17"/>
      <c r="C144" s="17"/>
      <c r="D144" s="24" t="s">
        <v>11</v>
      </c>
      <c r="E144" s="25" t="str">
        <f>A140</f>
        <v>8</v>
      </c>
      <c r="F144" s="20"/>
      <c r="G144" s="21"/>
      <c r="H144" s="26">
        <f>SUM(H141:H143)</f>
        <v>24873.742680000003</v>
      </c>
      <c r="I144" s="29"/>
    </row>
    <row r="145" spans="1:9" s="30" customFormat="1" x14ac:dyDescent="0.2">
      <c r="A145" s="17"/>
      <c r="B145" s="17"/>
      <c r="C145" s="17"/>
      <c r="D145" s="18"/>
      <c r="E145" s="19"/>
      <c r="F145" s="20"/>
      <c r="G145" s="21"/>
      <c r="H145" s="22"/>
      <c r="I145" s="29"/>
    </row>
    <row r="146" spans="1:9" s="30" customFormat="1" x14ac:dyDescent="0.2">
      <c r="A146" s="27">
        <f>'[1]Plan Tron'!A156</f>
        <v>9</v>
      </c>
      <c r="B146" s="27"/>
      <c r="C146" s="27"/>
      <c r="D146" s="128" t="str">
        <f>'[1]Plan Tron'!D156</f>
        <v>SERVIÇOS COMPLEMENTARES</v>
      </c>
      <c r="E146" s="25"/>
      <c r="F146" s="129"/>
      <c r="G146" s="130"/>
      <c r="H146" s="26"/>
    </row>
    <row r="147" spans="1:9" s="30" customFormat="1" x14ac:dyDescent="0.2">
      <c r="A147" s="17" t="str">
        <f>'[1]Plan Tron'!A157</f>
        <v>9.1</v>
      </c>
      <c r="B147" s="17">
        <f>'[1]Plan Tron'!B157</f>
        <v>9537</v>
      </c>
      <c r="C147" s="17" t="str">
        <f>'[1]Plan Tron'!C157</f>
        <v>SINAPI</v>
      </c>
      <c r="D147" s="18" t="str">
        <f>'[1]Plan Tron'!D157</f>
        <v>LIMPEZA FINAL DA OBRA</v>
      </c>
      <c r="E147" s="19" t="str">
        <f>'[1]Plan Tron'!F157</f>
        <v>M²</v>
      </c>
      <c r="F147" s="20">
        <f>[1]QUANTITATIVO!D91</f>
        <v>237.14500000000001</v>
      </c>
      <c r="G147" s="21">
        <f>'[1]Plan Tron'!R157</f>
        <v>2.13</v>
      </c>
      <c r="H147" s="22">
        <f t="shared" si="17"/>
        <v>505.11885000000001</v>
      </c>
      <c r="I147" s="29"/>
    </row>
    <row r="148" spans="1:9" s="30" customFormat="1" x14ac:dyDescent="0.2">
      <c r="A148" s="17" t="str">
        <f>'[1]Plan Tron'!A158</f>
        <v>9.2</v>
      </c>
      <c r="B148" s="17" t="str">
        <f>'[1]Plan Tron'!B158</f>
        <v>12.04.024</v>
      </c>
      <c r="C148" s="17" t="str">
        <f>'[1]Plan Tron'!C158</f>
        <v>FDE</v>
      </c>
      <c r="D148" s="18" t="str">
        <f>'[1]Plan Tron'!D158</f>
        <v>REVESTIMENTO COM PASTILHAS ESMALTADAS 5,0X 5,0 CM</v>
      </c>
      <c r="E148" s="19" t="str">
        <f>'[1]Plan Tron'!F158</f>
        <v>M²</v>
      </c>
      <c r="F148" s="20">
        <f>[1]QUANTITATIVO!D92</f>
        <v>2.2000000000000002</v>
      </c>
      <c r="G148" s="21">
        <f>'[1]Plan Tron'!R158</f>
        <v>125.78904</v>
      </c>
      <c r="H148" s="22">
        <f t="shared" ref="H148:H156" si="20">F148*G148</f>
        <v>276.73588800000005</v>
      </c>
      <c r="I148" s="29"/>
    </row>
    <row r="149" spans="1:9" s="30" customFormat="1" x14ac:dyDescent="0.2">
      <c r="A149" s="17" t="str">
        <f>'[1]Plan Tron'!A159</f>
        <v>9.3</v>
      </c>
      <c r="B149" s="17">
        <f>'[1]Plan Tron'!B159</f>
        <v>440206</v>
      </c>
      <c r="C149" s="17" t="str">
        <f>'[1]Plan Tron'!C159</f>
        <v>CPOS</v>
      </c>
      <c r="D149" s="18" t="str">
        <f>UPPER('[1]Plan Tron'!D159)</f>
        <v>TAMPO/BANCADA EM GRANITO COM ESPESSURA DE 3 CM</v>
      </c>
      <c r="E149" s="19" t="str">
        <f>'[1]Plan Tron'!F159</f>
        <v>M²</v>
      </c>
      <c r="F149" s="20">
        <f>[1]QUANTITATIVO!D93</f>
        <v>1</v>
      </c>
      <c r="G149" s="21">
        <f>'[1]Plan Tron'!R159</f>
        <v>837.76</v>
      </c>
      <c r="H149" s="22">
        <f t="shared" si="20"/>
        <v>837.76</v>
      </c>
      <c r="I149" s="29"/>
    </row>
    <row r="150" spans="1:9" s="176" customFormat="1" ht="25.5" x14ac:dyDescent="0.2">
      <c r="A150" s="167" t="str">
        <f>'[1]Plan Tron'!A160</f>
        <v>9.4</v>
      </c>
      <c r="B150" s="17">
        <f>'[1]Plan Tron'!B160</f>
        <v>270407</v>
      </c>
      <c r="C150" s="167" t="str">
        <f>'[1]Plan Tron'!C160</f>
        <v>CPOS</v>
      </c>
      <c r="D150" s="168" t="str">
        <f>UPPER('[1]Plan Tron'!D160)</f>
        <v>BATE-MACA OU PROTETOR DE PAREDE EM PVC, COM AMORTECIMENTO À IMPACTO, ALTURA DE 200 MM</v>
      </c>
      <c r="E150" s="169" t="str">
        <f>'[1]Plan Tron'!F160</f>
        <v>M</v>
      </c>
      <c r="F150" s="170">
        <f>[1]QUANTITATIVO!D94</f>
        <v>166.45000000000002</v>
      </c>
      <c r="G150" s="171">
        <f>'[1]Plan Tron'!R160</f>
        <v>71.069999999999993</v>
      </c>
      <c r="H150" s="172">
        <f t="shared" si="20"/>
        <v>11829.601500000001</v>
      </c>
      <c r="I150" s="175"/>
    </row>
    <row r="151" spans="1:9" s="176" customFormat="1" ht="25.5" x14ac:dyDescent="0.2">
      <c r="A151" s="167" t="str">
        <f>'[1]Plan Tron'!A161</f>
        <v>9.5</v>
      </c>
      <c r="B151" s="17">
        <f>'[1]Plan Tron'!B161</f>
        <v>300406</v>
      </c>
      <c r="C151" s="167" t="str">
        <f>'[1]Plan Tron'!C161</f>
        <v>CPOS</v>
      </c>
      <c r="D151" s="168" t="str">
        <f>UPPER('[1]Plan Tron'!D161)</f>
        <v>REVESTIMENTO EM CHAPA DE AÇO INOXIDÁVEL PARA PROTEÇÃO DE PORTAS,ALTURA DE 40 CM</v>
      </c>
      <c r="E151" s="169" t="str">
        <f>'[1]Plan Tron'!F161</f>
        <v>M</v>
      </c>
      <c r="F151" s="170">
        <f>[1]QUANTITATIVO!D95</f>
        <v>61.000000000000007</v>
      </c>
      <c r="G151" s="171">
        <f>'[1]Plan Tron'!R161</f>
        <v>233.81</v>
      </c>
      <c r="H151" s="172">
        <f t="shared" ref="H151" si="21">F151*G151</f>
        <v>14262.410000000002</v>
      </c>
      <c r="I151" s="175"/>
    </row>
    <row r="152" spans="1:9" s="30" customFormat="1" x14ac:dyDescent="0.2">
      <c r="A152" s="134" t="str">
        <f>'[1]Plan Tron'!A162</f>
        <v>9.6</v>
      </c>
      <c r="B152" s="134"/>
      <c r="C152" s="134"/>
      <c r="D152" s="135" t="str">
        <f>'[1]Plan Tron'!D162</f>
        <v>BANCADA PARA A SALA DE ODONTOLOGIA</v>
      </c>
      <c r="E152" s="136"/>
      <c r="F152" s="20"/>
      <c r="G152" s="138"/>
      <c r="H152" s="261"/>
      <c r="I152" s="29"/>
    </row>
    <row r="153" spans="1:9" s="176" customFormat="1" x14ac:dyDescent="0.2">
      <c r="A153" s="17" t="str">
        <f>'[1]Plan Tron'!A163</f>
        <v>9.6.1</v>
      </c>
      <c r="B153" s="17">
        <f>'[1]Plan Tron'!B163</f>
        <v>440206</v>
      </c>
      <c r="C153" s="17" t="str">
        <f>'[1]Plan Tron'!C163</f>
        <v>CPOS</v>
      </c>
      <c r="D153" s="18" t="str">
        <f>UPPER('[1]Plan Tron'!D163)</f>
        <v>TAMPO/BANCADA EM GRANITO COM ESPESSURA DE 3 CM</v>
      </c>
      <c r="E153" s="19" t="str">
        <f>'[1]Plan Tron'!F163</f>
        <v>M²</v>
      </c>
      <c r="F153" s="20">
        <f>[1]QUANTITATIVO!D97</f>
        <v>1.2</v>
      </c>
      <c r="G153" s="21">
        <f>'[1]Plan Tron'!R163</f>
        <v>837.76</v>
      </c>
      <c r="H153" s="22">
        <f t="shared" si="20"/>
        <v>1005.3119999999999</v>
      </c>
      <c r="I153" s="175"/>
    </row>
    <row r="154" spans="1:9" s="176" customFormat="1" ht="25.5" x14ac:dyDescent="0.2">
      <c r="A154" s="17" t="str">
        <f>'[1]Plan Tron'!A164</f>
        <v>9.6.2</v>
      </c>
      <c r="B154" s="17">
        <f>'[1]Plan Tron'!B164</f>
        <v>86900</v>
      </c>
      <c r="C154" s="17" t="str">
        <f>'[1]Plan Tron'!C164</f>
        <v>SINAPI</v>
      </c>
      <c r="D154" s="18" t="str">
        <f>UPPER('[1]Plan Tron'!D164)</f>
        <v>CUBA DE EMBUTIR DE AÇO INOXIDÁVEL MÉDIA - FORNECIMENTO E INSTALAÇÃO. A UNF_12/2013</v>
      </c>
      <c r="E154" s="19" t="str">
        <f>'[1]Plan Tron'!F164</f>
        <v>UN</v>
      </c>
      <c r="F154" s="20">
        <f>[1]QUANTITATIVO!D98</f>
        <v>1</v>
      </c>
      <c r="G154" s="21">
        <f>'[1]Plan Tron'!R164</f>
        <v>65.260000000000005</v>
      </c>
      <c r="H154" s="22">
        <f t="shared" si="20"/>
        <v>65.260000000000005</v>
      </c>
      <c r="I154" s="175"/>
    </row>
    <row r="155" spans="1:9" s="176" customFormat="1" ht="25.5" x14ac:dyDescent="0.2">
      <c r="A155" s="17" t="str">
        <f>'[1]Plan Tron'!A165</f>
        <v>9.6.3</v>
      </c>
      <c r="B155" s="17">
        <f>'[1]Plan Tron'!B165</f>
        <v>230804</v>
      </c>
      <c r="C155" s="17" t="str">
        <f>'[1]Plan Tron'!C165</f>
        <v>SINAPI</v>
      </c>
      <c r="D155" s="18" t="str">
        <f>UPPER('[1]Plan Tron'!D165)</f>
        <v>ARMÁRIO/GABINETE EMBUTIDO EM MDF SOB MEDIDA, REVESTIDO EM LAMINADO MELAMÍNICO, COM PORTAS E PRATELEIRAS</v>
      </c>
      <c r="E155" s="19" t="str">
        <f>'[1]Plan Tron'!F165</f>
        <v>M²</v>
      </c>
      <c r="F155" s="20">
        <f>[1]QUANTITATIVO!D99</f>
        <v>1.2</v>
      </c>
      <c r="G155" s="21">
        <f>'[1]Plan Tron'!R165</f>
        <v>1180.5</v>
      </c>
      <c r="H155" s="22">
        <f t="shared" si="20"/>
        <v>1416.6</v>
      </c>
      <c r="I155" s="175"/>
    </row>
    <row r="156" spans="1:9" s="176" customFormat="1" ht="25.5" x14ac:dyDescent="0.2">
      <c r="A156" s="17" t="str">
        <f>'[1]Plan Tron'!A166</f>
        <v>9.6.4</v>
      </c>
      <c r="B156" s="17">
        <f>'[1]Plan Tron'!B166</f>
        <v>86910</v>
      </c>
      <c r="C156" s="17" t="str">
        <f>'[1]Plan Tron'!C166</f>
        <v>SINAPI</v>
      </c>
      <c r="D156" s="18" t="str">
        <f>'[1]Plan Tron'!D166</f>
        <v>TORNEIRA CROMADA TUBO MÓVEL, DE PAREDE, 1/2" OU 3/4", PARA PIA DE COZINHA, PADRÃO MÉDIO - FORNECIMENTO E INSTALAÇÃO. AF_12/2013</v>
      </c>
      <c r="E156" s="19" t="str">
        <f>'[1]Plan Tron'!F166</f>
        <v>M²</v>
      </c>
      <c r="F156" s="20">
        <f>[1]QUANTITATIVO!D100</f>
        <v>1</v>
      </c>
      <c r="G156" s="21">
        <f>'[1]Plan Tron'!R166</f>
        <v>56.04</v>
      </c>
      <c r="H156" s="22">
        <f t="shared" si="20"/>
        <v>56.04</v>
      </c>
      <c r="I156" s="175"/>
    </row>
    <row r="157" spans="1:9" s="28" customFormat="1" x14ac:dyDescent="0.2">
      <c r="A157" s="17"/>
      <c r="B157" s="17"/>
      <c r="C157" s="17"/>
      <c r="D157" s="24" t="s">
        <v>11</v>
      </c>
      <c r="E157" s="25">
        <f>A146</f>
        <v>9</v>
      </c>
      <c r="F157" s="20"/>
      <c r="G157" s="21"/>
      <c r="H157" s="26">
        <f>SUM(H147:H156)</f>
        <v>30254.838238</v>
      </c>
      <c r="I157" s="5"/>
    </row>
    <row r="158" spans="1:9" s="28" customFormat="1" x14ac:dyDescent="0.2">
      <c r="A158" s="17"/>
      <c r="B158" s="17"/>
      <c r="C158" s="17"/>
      <c r="D158" s="18"/>
      <c r="E158" s="19"/>
      <c r="F158" s="20"/>
      <c r="G158" s="21"/>
      <c r="H158" s="22"/>
      <c r="I158" s="5"/>
    </row>
    <row r="159" spans="1:9" s="28" customFormat="1" x14ac:dyDescent="0.2">
      <c r="A159" s="257"/>
      <c r="B159" s="257"/>
      <c r="C159" s="257"/>
      <c r="D159" s="258" t="s">
        <v>12</v>
      </c>
      <c r="E159" s="258"/>
      <c r="F159" s="258"/>
      <c r="G159" s="258"/>
      <c r="H159" s="260">
        <f>H22+H52+H94+H101+H115+H132+H138+H144+H157</f>
        <v>97084.260285606666</v>
      </c>
    </row>
    <row r="160" spans="1:9" s="5" customFormat="1" x14ac:dyDescent="0.2">
      <c r="A160" s="257"/>
      <c r="B160" s="257"/>
      <c r="C160" s="257"/>
      <c r="D160" s="258" t="s">
        <v>38</v>
      </c>
      <c r="E160" s="259">
        <f>H179</f>
        <v>0.26802556463346372</v>
      </c>
      <c r="F160" s="258"/>
      <c r="G160" s="258"/>
      <c r="H160" s="260">
        <f>H159*(1+E160)</f>
        <v>123105.32396567854</v>
      </c>
    </row>
    <row r="161" spans="1:13" s="5" customFormat="1" x14ac:dyDescent="0.2">
      <c r="A161" s="140"/>
      <c r="B161" s="183"/>
      <c r="C161" s="140"/>
      <c r="D161" s="184"/>
      <c r="E161" s="185"/>
      <c r="F161" s="186"/>
      <c r="G161" s="187"/>
      <c r="H161" s="188"/>
    </row>
    <row r="162" spans="1:13" s="5" customFormat="1" x14ac:dyDescent="0.2">
      <c r="A162" s="189"/>
      <c r="B162" s="190"/>
      <c r="C162" s="108" t="s">
        <v>13</v>
      </c>
      <c r="D162" s="109" t="s">
        <v>14</v>
      </c>
      <c r="E162" s="109" t="s">
        <v>35</v>
      </c>
      <c r="F162" s="191"/>
      <c r="G162" s="192"/>
      <c r="H162" s="193"/>
    </row>
    <row r="163" spans="1:13" s="5" customFormat="1" x14ac:dyDescent="0.2">
      <c r="A163" s="189"/>
      <c r="B163" s="190"/>
      <c r="C163" s="177" t="s">
        <v>34</v>
      </c>
      <c r="D163" s="178" t="s">
        <v>33</v>
      </c>
      <c r="E163" s="179">
        <v>41944</v>
      </c>
      <c r="F163" s="194"/>
      <c r="G163" s="195"/>
      <c r="H163" s="196"/>
    </row>
    <row r="164" spans="1:13" s="5" customFormat="1" x14ac:dyDescent="0.2">
      <c r="A164" s="189"/>
      <c r="B164" s="190"/>
      <c r="C164" s="177" t="s">
        <v>15</v>
      </c>
      <c r="D164" s="178" t="s">
        <v>16</v>
      </c>
      <c r="E164" s="179">
        <v>41913</v>
      </c>
      <c r="F164" s="264" t="s">
        <v>140</v>
      </c>
      <c r="G164" s="265"/>
      <c r="H164" s="265"/>
    </row>
    <row r="165" spans="1:13" s="5" customFormat="1" x14ac:dyDescent="0.2">
      <c r="A165" s="189"/>
      <c r="B165" s="190"/>
      <c r="C165" s="180" t="s">
        <v>17</v>
      </c>
      <c r="D165" s="181" t="s">
        <v>18</v>
      </c>
      <c r="E165" s="179">
        <v>41974</v>
      </c>
      <c r="F165" s="266" t="s">
        <v>55</v>
      </c>
      <c r="G165" s="267"/>
      <c r="H165" s="267"/>
    </row>
    <row r="166" spans="1:13" s="5" customFormat="1" x14ac:dyDescent="0.2">
      <c r="A166" s="89"/>
      <c r="B166" s="197"/>
      <c r="C166" s="180" t="s">
        <v>19</v>
      </c>
      <c r="D166" s="181" t="s">
        <v>20</v>
      </c>
      <c r="E166" s="179">
        <v>42125</v>
      </c>
      <c r="F166" s="280" t="s">
        <v>141</v>
      </c>
      <c r="G166" s="281"/>
      <c r="H166" s="281"/>
    </row>
    <row r="167" spans="1:13" x14ac:dyDescent="0.2">
      <c r="A167" s="3"/>
      <c r="B167" s="34"/>
      <c r="C167" s="110"/>
      <c r="D167" s="111"/>
      <c r="E167" s="110"/>
      <c r="F167" s="131"/>
      <c r="G167" s="263"/>
      <c r="H167" s="263"/>
    </row>
    <row r="168" spans="1:13" s="229" customFormat="1" ht="15.75" x14ac:dyDescent="0.2">
      <c r="A168" s="227"/>
      <c r="B168" s="228"/>
      <c r="D168" s="230" t="s">
        <v>136</v>
      </c>
      <c r="E168" s="230"/>
      <c r="F168" s="230"/>
      <c r="G168" s="230"/>
      <c r="H168" s="230"/>
      <c r="I168" s="5"/>
      <c r="J168" s="5"/>
      <c r="K168" s="5"/>
      <c r="L168" s="5"/>
      <c r="M168" s="5"/>
    </row>
    <row r="169" spans="1:13" s="229" customFormat="1" ht="15" x14ac:dyDescent="0.2">
      <c r="A169" s="227"/>
      <c r="B169" s="228"/>
      <c r="D169" s="231" t="s">
        <v>142</v>
      </c>
      <c r="E169" s="232"/>
      <c r="F169" s="232"/>
      <c r="G169" s="232"/>
      <c r="H169" s="233">
        <v>3.5000000000000003E-2</v>
      </c>
      <c r="I169" s="5"/>
      <c r="J169" s="5"/>
      <c r="K169" s="5"/>
      <c r="L169" s="5"/>
      <c r="M169" s="5"/>
    </row>
    <row r="170" spans="1:13" s="229" customFormat="1" ht="15" x14ac:dyDescent="0.2">
      <c r="A170" s="227"/>
      <c r="B170" s="228"/>
      <c r="D170" s="231" t="s">
        <v>143</v>
      </c>
      <c r="E170" s="232"/>
      <c r="F170" s="232"/>
      <c r="G170" s="232"/>
      <c r="H170" s="233">
        <v>3.0000000000000001E-3</v>
      </c>
      <c r="I170" s="5"/>
      <c r="J170" s="5"/>
      <c r="K170" s="5"/>
      <c r="L170" s="5"/>
      <c r="M170" s="5"/>
    </row>
    <row r="171" spans="1:13" s="229" customFormat="1" ht="15" x14ac:dyDescent="0.2">
      <c r="A171" s="227"/>
      <c r="B171" s="228"/>
      <c r="D171" s="231" t="s">
        <v>144</v>
      </c>
      <c r="E171" s="232"/>
      <c r="F171" s="232"/>
      <c r="G171" s="232"/>
      <c r="H171" s="233">
        <v>1.0999999999999999E-2</v>
      </c>
      <c r="I171" s="5"/>
      <c r="J171" s="5"/>
      <c r="K171" s="5"/>
      <c r="L171" s="5"/>
      <c r="M171" s="5"/>
    </row>
    <row r="172" spans="1:13" s="229" customFormat="1" ht="15" x14ac:dyDescent="0.2">
      <c r="A172" s="227"/>
      <c r="B172" s="228"/>
      <c r="D172" s="231" t="s">
        <v>145</v>
      </c>
      <c r="E172" s="232"/>
      <c r="F172" s="232"/>
      <c r="G172" s="232"/>
      <c r="H172" s="233">
        <v>9.4000000000000004E-3</v>
      </c>
      <c r="I172" s="5"/>
      <c r="J172" s="5"/>
      <c r="K172" s="5"/>
      <c r="L172" s="5"/>
      <c r="M172" s="5"/>
    </row>
    <row r="173" spans="1:13" s="229" customFormat="1" ht="15" x14ac:dyDescent="0.2">
      <c r="A173" s="227"/>
      <c r="B173" s="228"/>
      <c r="D173" s="231" t="s">
        <v>146</v>
      </c>
      <c r="E173" s="232"/>
      <c r="F173" s="232"/>
      <c r="G173" s="232"/>
      <c r="H173" s="233">
        <v>7.0000000000000007E-2</v>
      </c>
      <c r="I173" s="5"/>
      <c r="J173" s="5"/>
      <c r="K173" s="5"/>
      <c r="L173" s="5"/>
      <c r="M173" s="5"/>
    </row>
    <row r="174" spans="1:13" s="229" customFormat="1" ht="15" x14ac:dyDescent="0.2">
      <c r="A174" s="227"/>
      <c r="B174" s="228"/>
      <c r="D174" s="282" t="s">
        <v>147</v>
      </c>
      <c r="E174" s="283"/>
      <c r="F174" s="283"/>
      <c r="G174" s="283"/>
      <c r="H174" s="233">
        <v>3.6499999999999998E-2</v>
      </c>
      <c r="I174" s="5"/>
      <c r="J174" s="5"/>
      <c r="K174" s="5"/>
      <c r="L174" s="5"/>
      <c r="M174" s="5"/>
    </row>
    <row r="175" spans="1:13" s="229" customFormat="1" ht="15" x14ac:dyDescent="0.2">
      <c r="A175" s="227"/>
      <c r="B175" s="228"/>
      <c r="D175" s="282" t="s">
        <v>148</v>
      </c>
      <c r="E175" s="283"/>
      <c r="F175" s="283"/>
      <c r="G175" s="283"/>
      <c r="H175" s="233">
        <v>0.05</v>
      </c>
      <c r="I175" s="5"/>
      <c r="J175" s="5"/>
      <c r="K175" s="5"/>
      <c r="L175" s="5"/>
      <c r="M175" s="5"/>
    </row>
    <row r="176" spans="1:13" s="229" customFormat="1" ht="15" x14ac:dyDescent="0.2">
      <c r="A176" s="227"/>
      <c r="B176" s="228"/>
      <c r="D176" s="284" t="s">
        <v>137</v>
      </c>
      <c r="E176" s="284"/>
      <c r="F176" s="284"/>
      <c r="G176" s="284"/>
      <c r="H176" s="233">
        <v>0.02</v>
      </c>
      <c r="I176" s="5"/>
      <c r="J176" s="5"/>
      <c r="K176" s="5"/>
      <c r="L176" s="5"/>
      <c r="M176" s="5"/>
    </row>
    <row r="177" spans="1:17" s="229" customFormat="1" x14ac:dyDescent="0.2">
      <c r="A177" s="227"/>
      <c r="B177" s="234"/>
      <c r="C177" s="235"/>
      <c r="D177" s="236"/>
      <c r="E177" s="236"/>
      <c r="F177" s="237"/>
      <c r="G177" s="236"/>
      <c r="H177" s="139"/>
      <c r="I177" s="5"/>
      <c r="J177" s="5"/>
      <c r="K177" s="5"/>
      <c r="L177" s="5"/>
      <c r="M177" s="5"/>
    </row>
    <row r="178" spans="1:17" s="229" customFormat="1" ht="15.75" x14ac:dyDescent="0.2">
      <c r="A178" s="227"/>
      <c r="B178" s="234"/>
      <c r="C178" s="235"/>
      <c r="D178" s="285" t="s">
        <v>138</v>
      </c>
      <c r="E178" s="285"/>
      <c r="F178" s="285"/>
      <c r="G178" s="285"/>
      <c r="H178" s="238">
        <v>0.251</v>
      </c>
      <c r="I178" s="5"/>
      <c r="J178" s="5"/>
      <c r="K178" s="5"/>
      <c r="L178" s="5"/>
      <c r="M178" s="5"/>
    </row>
    <row r="179" spans="1:17" s="229" customFormat="1" ht="15.75" x14ac:dyDescent="0.2">
      <c r="A179" s="227"/>
      <c r="B179" s="239"/>
      <c r="C179" s="240"/>
      <c r="D179" s="268" t="s">
        <v>139</v>
      </c>
      <c r="E179" s="268"/>
      <c r="F179" s="268"/>
      <c r="G179" s="268"/>
      <c r="H179" s="241">
        <f>((1+H169+H170+H171)*(1+H172)*(1+H173))/(1-H174-H175-H176)-1</f>
        <v>0.26802556463346372</v>
      </c>
      <c r="I179" s="5"/>
      <c r="J179" s="5"/>
      <c r="K179" s="5"/>
      <c r="L179" s="5"/>
      <c r="M179" s="5"/>
    </row>
    <row r="180" spans="1:17" s="229" customFormat="1" ht="15.75" x14ac:dyDescent="0.2">
      <c r="A180" s="227"/>
      <c r="B180" s="239"/>
      <c r="C180" s="240"/>
      <c r="D180" s="269"/>
      <c r="E180" s="269"/>
      <c r="F180" s="242"/>
      <c r="G180" s="243"/>
      <c r="H180" s="244"/>
      <c r="I180" s="5"/>
      <c r="J180" s="5"/>
      <c r="K180" s="5"/>
      <c r="L180" s="5"/>
      <c r="M180" s="5"/>
    </row>
    <row r="181" spans="1:17" s="229" customFormat="1" ht="15.75" x14ac:dyDescent="0.2">
      <c r="A181" s="227"/>
      <c r="B181" s="245"/>
      <c r="C181" s="246"/>
      <c r="D181" s="247"/>
      <c r="E181" s="248"/>
      <c r="F181" s="249"/>
      <c r="G181" s="243"/>
      <c r="H181" s="244"/>
      <c r="I181" s="5"/>
      <c r="J181" s="5"/>
      <c r="K181" s="5"/>
      <c r="L181" s="5"/>
      <c r="M181" s="5"/>
    </row>
    <row r="182" spans="1:17" s="229" customFormat="1" ht="15.75" x14ac:dyDescent="0.2">
      <c r="A182" s="227"/>
      <c r="B182" s="270"/>
      <c r="C182" s="270"/>
      <c r="D182" s="270"/>
      <c r="E182" s="248"/>
      <c r="F182" s="249"/>
      <c r="G182" s="243"/>
      <c r="H182" s="244"/>
      <c r="I182" s="5"/>
      <c r="J182" s="5"/>
      <c r="K182" s="5"/>
      <c r="L182" s="5"/>
      <c r="M182" s="5"/>
    </row>
    <row r="183" spans="1:17" s="229" customFormat="1" ht="15.75" x14ac:dyDescent="0.2">
      <c r="A183" s="227"/>
      <c r="B183" s="270"/>
      <c r="C183" s="270"/>
      <c r="D183" s="270"/>
      <c r="E183" s="121"/>
      <c r="F183" s="185"/>
      <c r="G183" s="243"/>
      <c r="H183" s="244"/>
      <c r="I183" s="5"/>
      <c r="J183" s="5"/>
      <c r="K183" s="5"/>
      <c r="L183" s="5"/>
      <c r="M183" s="5"/>
    </row>
    <row r="184" spans="1:17" s="229" customFormat="1" ht="15.75" x14ac:dyDescent="0.2">
      <c r="A184" s="227"/>
      <c r="B184" s="270"/>
      <c r="C184" s="270"/>
      <c r="D184" s="270"/>
      <c r="E184" s="123"/>
      <c r="F184" s="250"/>
      <c r="G184" s="243"/>
      <c r="H184" s="244"/>
      <c r="I184" s="5"/>
      <c r="J184" s="5"/>
      <c r="K184" s="5"/>
      <c r="L184" s="5"/>
      <c r="M184" s="5"/>
    </row>
    <row r="185" spans="1:17" s="229" customFormat="1" ht="13.5" thickBot="1" x14ac:dyDescent="0.25">
      <c r="A185" s="227"/>
      <c r="B185" s="251"/>
      <c r="C185" s="252"/>
      <c r="D185" s="253"/>
      <c r="E185" s="248"/>
      <c r="F185" s="249"/>
      <c r="G185" s="254"/>
      <c r="H185" s="33"/>
      <c r="I185" s="5"/>
      <c r="J185" s="5"/>
      <c r="K185" s="5"/>
      <c r="L185" s="5"/>
      <c r="M185" s="5"/>
      <c r="N185" s="5"/>
      <c r="O185" s="5"/>
      <c r="P185" s="5"/>
      <c r="Q185" s="5"/>
    </row>
    <row r="186" spans="1:17" s="229" customFormat="1" ht="12.75" customHeight="1" x14ac:dyDescent="0.2">
      <c r="A186" s="227"/>
      <c r="B186" s="255"/>
      <c r="C186" s="271" t="s">
        <v>37</v>
      </c>
      <c r="D186" s="272"/>
      <c r="E186" s="273"/>
      <c r="F186" s="249"/>
      <c r="G186" s="254"/>
      <c r="H186" s="33"/>
      <c r="I186" s="5"/>
      <c r="J186" s="5"/>
      <c r="K186" s="5"/>
      <c r="L186" s="5"/>
      <c r="M186" s="5"/>
      <c r="N186" s="5"/>
      <c r="O186" s="5"/>
      <c r="P186" s="5"/>
      <c r="Q186" s="5"/>
    </row>
    <row r="187" spans="1:17" s="229" customFormat="1" x14ac:dyDescent="0.2">
      <c r="A187" s="227"/>
      <c r="B187" s="255"/>
      <c r="C187" s="274"/>
      <c r="D187" s="275"/>
      <c r="E187" s="276"/>
      <c r="F187" s="185"/>
      <c r="G187" s="122"/>
      <c r="H187" s="33"/>
      <c r="I187" s="5"/>
      <c r="J187" s="5"/>
      <c r="K187" s="5"/>
      <c r="L187" s="5"/>
      <c r="M187" s="5"/>
      <c r="N187" s="5"/>
      <c r="O187" s="5"/>
      <c r="P187" s="5"/>
      <c r="Q187" s="5"/>
    </row>
    <row r="188" spans="1:17" s="229" customFormat="1" x14ac:dyDescent="0.2">
      <c r="A188" s="227"/>
      <c r="B188" s="255"/>
      <c r="C188" s="274"/>
      <c r="D188" s="275"/>
      <c r="E188" s="276"/>
      <c r="F188" s="250"/>
      <c r="G188" s="256"/>
      <c r="H188" s="33"/>
      <c r="I188" s="5"/>
      <c r="J188" s="5"/>
      <c r="K188" s="5"/>
      <c r="L188" s="5"/>
      <c r="M188" s="5"/>
      <c r="N188" s="5"/>
      <c r="O188" s="5"/>
      <c r="P188" s="5"/>
      <c r="Q188" s="5"/>
    </row>
    <row r="189" spans="1:17" s="229" customFormat="1" x14ac:dyDescent="0.2">
      <c r="A189" s="227"/>
      <c r="B189" s="255"/>
      <c r="C189" s="274"/>
      <c r="D189" s="275"/>
      <c r="E189" s="276"/>
      <c r="F189" s="195"/>
      <c r="G189" s="124"/>
      <c r="H189" s="33"/>
      <c r="I189" s="5"/>
      <c r="J189" s="5"/>
      <c r="K189" s="5"/>
      <c r="L189" s="5"/>
      <c r="M189" s="5"/>
      <c r="N189" s="5"/>
      <c r="O189" s="5"/>
      <c r="P189" s="5"/>
      <c r="Q189" s="5"/>
    </row>
    <row r="190" spans="1:17" s="229" customFormat="1" x14ac:dyDescent="0.2">
      <c r="A190" s="227"/>
      <c r="B190" s="255"/>
      <c r="C190" s="274"/>
      <c r="D190" s="275"/>
      <c r="E190" s="276"/>
      <c r="F190" s="195"/>
      <c r="G190" s="124"/>
      <c r="H190" s="33"/>
      <c r="I190" s="5"/>
      <c r="J190" s="5"/>
      <c r="K190" s="5"/>
      <c r="L190" s="5"/>
      <c r="M190" s="5"/>
      <c r="N190" s="5"/>
      <c r="O190" s="5"/>
      <c r="P190" s="5"/>
      <c r="Q190" s="5"/>
    </row>
    <row r="191" spans="1:17" s="229" customFormat="1" x14ac:dyDescent="0.2">
      <c r="A191" s="227"/>
      <c r="B191" s="255"/>
      <c r="C191" s="274"/>
      <c r="D191" s="275"/>
      <c r="E191" s="276"/>
      <c r="F191" s="195"/>
      <c r="G191" s="124"/>
      <c r="H191" s="33"/>
      <c r="I191" s="5"/>
      <c r="J191" s="5"/>
      <c r="K191" s="5"/>
      <c r="L191" s="5"/>
      <c r="M191" s="5"/>
      <c r="N191" s="5"/>
      <c r="O191" s="5"/>
      <c r="P191" s="5"/>
      <c r="Q191" s="5"/>
    </row>
    <row r="192" spans="1:17" s="229" customFormat="1" ht="13.5" thickBot="1" x14ac:dyDescent="0.25">
      <c r="A192" s="227"/>
      <c r="B192" s="255"/>
      <c r="C192" s="277"/>
      <c r="D192" s="278"/>
      <c r="E192" s="279"/>
      <c r="F192" s="89"/>
      <c r="G192" s="1"/>
      <c r="H192" s="33"/>
      <c r="I192" s="5"/>
      <c r="J192" s="5"/>
      <c r="K192" s="5"/>
      <c r="L192" s="5"/>
      <c r="M192" s="5"/>
      <c r="N192" s="5"/>
      <c r="O192" s="5"/>
      <c r="P192" s="5"/>
      <c r="Q192" s="5"/>
    </row>
    <row r="193" spans="1:41" s="1" customFormat="1" x14ac:dyDescent="0.2">
      <c r="B193" s="34"/>
      <c r="D193" s="38"/>
      <c r="F193" s="133"/>
      <c r="G193" s="92"/>
      <c r="H193" s="33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89"/>
      <c r="T193" s="89"/>
      <c r="U193" s="89"/>
      <c r="V193" s="89"/>
      <c r="W193" s="89"/>
      <c r="X193" s="89"/>
      <c r="Y193" s="89"/>
      <c r="Z193" s="89"/>
      <c r="AA193" s="89"/>
      <c r="AB193" s="89"/>
      <c r="AC193" s="89"/>
      <c r="AD193" s="89"/>
      <c r="AE193" s="89"/>
      <c r="AF193" s="89"/>
      <c r="AG193" s="89"/>
      <c r="AH193" s="89"/>
      <c r="AI193" s="89"/>
      <c r="AJ193" s="89"/>
      <c r="AK193" s="89"/>
      <c r="AL193" s="89"/>
      <c r="AM193" s="89"/>
      <c r="AN193" s="89"/>
      <c r="AO193" s="89"/>
    </row>
    <row r="194" spans="1:41" s="1" customFormat="1" x14ac:dyDescent="0.2">
      <c r="B194" s="34"/>
      <c r="D194" s="38"/>
      <c r="F194" s="35"/>
      <c r="G194" s="36"/>
      <c r="H194" s="33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89"/>
      <c r="T194" s="89"/>
      <c r="U194" s="89"/>
      <c r="V194" s="89"/>
      <c r="W194" s="89"/>
      <c r="X194" s="89"/>
      <c r="Y194" s="89"/>
      <c r="Z194" s="89"/>
      <c r="AA194" s="89"/>
      <c r="AB194" s="89"/>
      <c r="AC194" s="89"/>
      <c r="AD194" s="89"/>
      <c r="AE194" s="89"/>
      <c r="AF194" s="89"/>
      <c r="AG194" s="89"/>
      <c r="AH194" s="89"/>
      <c r="AI194" s="89"/>
      <c r="AJ194" s="89"/>
      <c r="AK194" s="89"/>
      <c r="AL194" s="89"/>
      <c r="AM194" s="89"/>
      <c r="AN194" s="89"/>
      <c r="AO194" s="89"/>
    </row>
    <row r="195" spans="1:41" s="1" customFormat="1" x14ac:dyDescent="0.2">
      <c r="B195" s="34"/>
      <c r="D195" s="38"/>
      <c r="F195" s="35"/>
      <c r="G195" s="36"/>
      <c r="H195" s="33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89"/>
      <c r="T195" s="89"/>
      <c r="U195" s="89"/>
      <c r="V195" s="89"/>
      <c r="W195" s="89"/>
      <c r="X195" s="89"/>
      <c r="Y195" s="89"/>
      <c r="Z195" s="89"/>
      <c r="AA195" s="89"/>
      <c r="AB195" s="89"/>
      <c r="AC195" s="89"/>
      <c r="AD195" s="89"/>
      <c r="AE195" s="89"/>
      <c r="AF195" s="89"/>
      <c r="AG195" s="89"/>
      <c r="AH195" s="89"/>
      <c r="AI195" s="89"/>
      <c r="AJ195" s="89"/>
      <c r="AK195" s="89"/>
      <c r="AL195" s="89"/>
      <c r="AM195" s="89"/>
      <c r="AN195" s="89"/>
      <c r="AO195" s="89"/>
    </row>
    <row r="196" spans="1:41" s="1" customFormat="1" x14ac:dyDescent="0.2">
      <c r="A196" s="89"/>
      <c r="B196" s="34"/>
      <c r="D196" s="38"/>
      <c r="F196" s="35"/>
      <c r="G196" s="36"/>
      <c r="H196" s="33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89"/>
      <c r="T196" s="89"/>
      <c r="U196" s="89"/>
      <c r="V196" s="89"/>
      <c r="W196" s="89"/>
      <c r="X196" s="89"/>
      <c r="Y196" s="89"/>
      <c r="Z196" s="89"/>
      <c r="AA196" s="89"/>
      <c r="AB196" s="89"/>
      <c r="AC196" s="89"/>
      <c r="AD196" s="89"/>
      <c r="AE196" s="89"/>
      <c r="AF196" s="89"/>
      <c r="AG196" s="89"/>
      <c r="AH196" s="89"/>
      <c r="AI196" s="89"/>
      <c r="AJ196" s="89"/>
      <c r="AK196" s="89"/>
      <c r="AL196" s="89"/>
      <c r="AM196" s="89"/>
      <c r="AN196" s="89"/>
      <c r="AO196" s="89"/>
    </row>
    <row r="197" spans="1:41" s="1" customFormat="1" x14ac:dyDescent="0.2">
      <c r="A197" s="89"/>
      <c r="B197" s="34"/>
      <c r="D197" s="38"/>
      <c r="F197" s="35"/>
      <c r="G197" s="36"/>
      <c r="H197" s="33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89"/>
      <c r="T197" s="89"/>
      <c r="U197" s="89"/>
      <c r="V197" s="89"/>
      <c r="W197" s="89"/>
      <c r="X197" s="89"/>
      <c r="Y197" s="89"/>
      <c r="Z197" s="89"/>
      <c r="AA197" s="89"/>
      <c r="AB197" s="89"/>
      <c r="AC197" s="89"/>
      <c r="AD197" s="89"/>
      <c r="AE197" s="89"/>
      <c r="AF197" s="89"/>
      <c r="AG197" s="89"/>
      <c r="AH197" s="89"/>
      <c r="AI197" s="89"/>
      <c r="AJ197" s="89"/>
      <c r="AK197" s="89"/>
      <c r="AL197" s="89"/>
      <c r="AM197" s="89"/>
      <c r="AN197" s="89"/>
      <c r="AO197" s="89"/>
    </row>
    <row r="198" spans="1:41" s="1" customFormat="1" x14ac:dyDescent="0.2">
      <c r="B198" s="34"/>
      <c r="D198" s="38"/>
      <c r="F198" s="35"/>
      <c r="G198" s="36"/>
      <c r="H198" s="33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89"/>
      <c r="T198" s="89"/>
      <c r="U198" s="89"/>
      <c r="V198" s="89"/>
      <c r="W198" s="89"/>
      <c r="X198" s="89"/>
      <c r="Y198" s="89"/>
      <c r="Z198" s="89"/>
      <c r="AA198" s="89"/>
      <c r="AB198" s="89"/>
      <c r="AC198" s="89"/>
      <c r="AD198" s="89"/>
      <c r="AE198" s="89"/>
      <c r="AF198" s="89"/>
      <c r="AG198" s="89"/>
      <c r="AH198" s="89"/>
      <c r="AI198" s="89"/>
      <c r="AJ198" s="89"/>
      <c r="AK198" s="89"/>
      <c r="AL198" s="89"/>
      <c r="AM198" s="89"/>
      <c r="AN198" s="89"/>
      <c r="AO198" s="89"/>
    </row>
    <row r="199" spans="1:41" s="1" customFormat="1" x14ac:dyDescent="0.2">
      <c r="B199" s="34"/>
      <c r="D199" s="38"/>
      <c r="F199" s="35"/>
      <c r="G199" s="36"/>
      <c r="H199" s="33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89"/>
      <c r="T199" s="89"/>
      <c r="U199" s="89"/>
      <c r="V199" s="89"/>
      <c r="W199" s="89"/>
      <c r="X199" s="89"/>
      <c r="Y199" s="89"/>
      <c r="Z199" s="89"/>
      <c r="AA199" s="89"/>
      <c r="AB199" s="89"/>
      <c r="AC199" s="89"/>
      <c r="AD199" s="89"/>
      <c r="AE199" s="89"/>
      <c r="AF199" s="89"/>
      <c r="AG199" s="89"/>
      <c r="AH199" s="89"/>
      <c r="AI199" s="89"/>
      <c r="AJ199" s="89"/>
      <c r="AK199" s="89"/>
      <c r="AL199" s="89"/>
      <c r="AM199" s="89"/>
      <c r="AN199" s="89"/>
      <c r="AO199" s="89"/>
    </row>
    <row r="200" spans="1:41" s="1" customFormat="1" x14ac:dyDescent="0.2">
      <c r="B200" s="34"/>
      <c r="D200" s="38"/>
      <c r="F200" s="35"/>
      <c r="G200" s="36"/>
      <c r="H200" s="33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89"/>
      <c r="T200" s="89"/>
      <c r="U200" s="89"/>
      <c r="V200" s="89"/>
      <c r="W200" s="89"/>
      <c r="X200" s="89"/>
      <c r="Y200" s="89"/>
      <c r="Z200" s="89"/>
      <c r="AA200" s="89"/>
      <c r="AB200" s="89"/>
      <c r="AC200" s="89"/>
      <c r="AD200" s="89"/>
      <c r="AE200" s="89"/>
      <c r="AF200" s="89"/>
      <c r="AG200" s="89"/>
      <c r="AH200" s="89"/>
      <c r="AI200" s="89"/>
      <c r="AJ200" s="89"/>
      <c r="AK200" s="89"/>
      <c r="AL200" s="89"/>
      <c r="AM200" s="89"/>
      <c r="AN200" s="89"/>
      <c r="AO200" s="89"/>
    </row>
    <row r="201" spans="1:41" s="1" customFormat="1" x14ac:dyDescent="0.2">
      <c r="B201" s="88"/>
      <c r="D201" s="38"/>
      <c r="F201" s="35"/>
      <c r="G201" s="36"/>
      <c r="H201" s="33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89"/>
      <c r="T201" s="89"/>
      <c r="U201" s="89"/>
      <c r="V201" s="89"/>
      <c r="W201" s="89"/>
      <c r="X201" s="89"/>
      <c r="Y201" s="89"/>
      <c r="Z201" s="89"/>
      <c r="AA201" s="89"/>
      <c r="AB201" s="89"/>
      <c r="AC201" s="89"/>
      <c r="AD201" s="89"/>
      <c r="AE201" s="89"/>
      <c r="AF201" s="89"/>
      <c r="AG201" s="89"/>
      <c r="AH201" s="89"/>
      <c r="AI201" s="89"/>
      <c r="AJ201" s="89"/>
      <c r="AK201" s="89"/>
      <c r="AL201" s="89"/>
      <c r="AM201" s="89"/>
      <c r="AN201" s="89"/>
      <c r="AO201" s="89"/>
    </row>
    <row r="202" spans="1:41" s="1" customFormat="1" x14ac:dyDescent="0.2">
      <c r="B202" s="34"/>
      <c r="D202" s="38"/>
      <c r="F202" s="35"/>
      <c r="G202" s="36"/>
      <c r="H202" s="33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89"/>
      <c r="T202" s="89"/>
      <c r="U202" s="89"/>
      <c r="V202" s="89"/>
      <c r="W202" s="89"/>
      <c r="X202" s="89"/>
      <c r="Y202" s="89"/>
      <c r="Z202" s="89"/>
      <c r="AA202" s="89"/>
      <c r="AB202" s="89"/>
      <c r="AC202" s="89"/>
      <c r="AD202" s="89"/>
      <c r="AE202" s="89"/>
      <c r="AF202" s="89"/>
      <c r="AG202" s="89"/>
      <c r="AH202" s="89"/>
      <c r="AI202" s="89"/>
      <c r="AJ202" s="89"/>
      <c r="AK202" s="89"/>
      <c r="AL202" s="89"/>
      <c r="AM202" s="89"/>
      <c r="AN202" s="89"/>
      <c r="AO202" s="89"/>
    </row>
    <row r="203" spans="1:41" s="1" customFormat="1" x14ac:dyDescent="0.2">
      <c r="B203" s="34"/>
      <c r="D203" s="38"/>
      <c r="F203" s="35"/>
      <c r="G203" s="36"/>
      <c r="H203" s="33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</row>
    <row r="204" spans="1:41" s="1" customFormat="1" x14ac:dyDescent="0.2">
      <c r="B204" s="34"/>
      <c r="D204" s="38"/>
      <c r="F204" s="35"/>
      <c r="G204" s="36"/>
      <c r="H204" s="33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89"/>
      <c r="T204" s="89"/>
      <c r="U204" s="89"/>
      <c r="V204" s="89"/>
      <c r="W204" s="89"/>
      <c r="X204" s="89"/>
      <c r="Y204" s="89"/>
      <c r="Z204" s="89"/>
      <c r="AA204" s="89"/>
      <c r="AB204" s="89"/>
      <c r="AC204" s="89"/>
      <c r="AD204" s="89"/>
      <c r="AE204" s="89"/>
      <c r="AF204" s="89"/>
      <c r="AG204" s="89"/>
      <c r="AH204" s="89"/>
      <c r="AI204" s="89"/>
      <c r="AJ204" s="89"/>
      <c r="AK204" s="89"/>
      <c r="AL204" s="89"/>
      <c r="AM204" s="89"/>
      <c r="AN204" s="89"/>
      <c r="AO204" s="89"/>
    </row>
    <row r="205" spans="1:41" s="1" customFormat="1" x14ac:dyDescent="0.2">
      <c r="B205" s="34"/>
      <c r="D205" s="38"/>
      <c r="F205" s="35"/>
      <c r="G205" s="36"/>
      <c r="H205" s="33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89"/>
      <c r="T205" s="89"/>
      <c r="U205" s="89"/>
      <c r="V205" s="89"/>
      <c r="W205" s="89"/>
      <c r="X205" s="89"/>
      <c r="Y205" s="89"/>
      <c r="Z205" s="89"/>
      <c r="AA205" s="89"/>
      <c r="AB205" s="89"/>
      <c r="AC205" s="89"/>
      <c r="AD205" s="89"/>
      <c r="AE205" s="89"/>
      <c r="AF205" s="89"/>
      <c r="AG205" s="89"/>
      <c r="AH205" s="89"/>
      <c r="AI205" s="89"/>
      <c r="AJ205" s="89"/>
      <c r="AK205" s="89"/>
      <c r="AL205" s="89"/>
      <c r="AM205" s="89"/>
      <c r="AN205" s="89"/>
      <c r="AO205" s="89"/>
    </row>
    <row r="206" spans="1:41" s="1" customFormat="1" x14ac:dyDescent="0.2">
      <c r="B206" s="34"/>
      <c r="D206" s="38"/>
      <c r="F206" s="35"/>
      <c r="G206" s="36"/>
      <c r="H206" s="33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89"/>
      <c r="T206" s="89"/>
      <c r="U206" s="89"/>
      <c r="V206" s="89"/>
      <c r="W206" s="89"/>
      <c r="X206" s="89"/>
      <c r="Y206" s="89"/>
      <c r="Z206" s="89"/>
      <c r="AA206" s="89"/>
      <c r="AB206" s="89"/>
      <c r="AC206" s="89"/>
      <c r="AD206" s="89"/>
      <c r="AE206" s="89"/>
      <c r="AF206" s="89"/>
      <c r="AG206" s="89"/>
      <c r="AH206" s="89"/>
      <c r="AI206" s="89"/>
      <c r="AJ206" s="89"/>
      <c r="AK206" s="89"/>
      <c r="AL206" s="89"/>
      <c r="AM206" s="89"/>
      <c r="AN206" s="89"/>
      <c r="AO206" s="89"/>
    </row>
    <row r="207" spans="1:41" s="1" customFormat="1" x14ac:dyDescent="0.2">
      <c r="B207" s="34"/>
      <c r="D207" s="38"/>
      <c r="F207" s="35"/>
      <c r="G207" s="36"/>
      <c r="H207" s="33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89"/>
      <c r="T207" s="89"/>
      <c r="U207" s="89"/>
      <c r="V207" s="89"/>
      <c r="W207" s="89"/>
      <c r="X207" s="89"/>
      <c r="Y207" s="89"/>
      <c r="Z207" s="89"/>
      <c r="AA207" s="89"/>
      <c r="AB207" s="89"/>
      <c r="AC207" s="89"/>
      <c r="AD207" s="89"/>
      <c r="AE207" s="89"/>
      <c r="AF207" s="89"/>
      <c r="AG207" s="89"/>
      <c r="AH207" s="89"/>
      <c r="AI207" s="89"/>
      <c r="AJ207" s="89"/>
      <c r="AK207" s="89"/>
      <c r="AL207" s="89"/>
      <c r="AM207" s="89"/>
      <c r="AN207" s="89"/>
      <c r="AO207" s="89"/>
    </row>
    <row r="208" spans="1:41" s="1" customFormat="1" x14ac:dyDescent="0.2">
      <c r="B208" s="34"/>
      <c r="D208" s="38"/>
      <c r="F208" s="35"/>
      <c r="G208" s="36"/>
      <c r="H208" s="33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89"/>
      <c r="T208" s="89"/>
      <c r="U208" s="89"/>
      <c r="V208" s="89"/>
      <c r="W208" s="89"/>
      <c r="X208" s="89"/>
      <c r="Y208" s="89"/>
      <c r="Z208" s="89"/>
      <c r="AA208" s="89"/>
      <c r="AB208" s="89"/>
      <c r="AC208" s="89"/>
      <c r="AD208" s="89"/>
      <c r="AE208" s="89"/>
      <c r="AF208" s="89"/>
      <c r="AG208" s="89"/>
      <c r="AH208" s="89"/>
      <c r="AI208" s="89"/>
      <c r="AJ208" s="89"/>
      <c r="AK208" s="89"/>
      <c r="AL208" s="89"/>
      <c r="AM208" s="89"/>
      <c r="AN208" s="89"/>
      <c r="AO208" s="89"/>
    </row>
    <row r="209" spans="2:41" s="1" customFormat="1" x14ac:dyDescent="0.2">
      <c r="B209" s="34"/>
      <c r="D209" s="38"/>
      <c r="F209" s="35"/>
      <c r="G209" s="36"/>
      <c r="H209" s="33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89"/>
      <c r="T209" s="89"/>
      <c r="U209" s="89"/>
      <c r="V209" s="89"/>
      <c r="W209" s="89"/>
      <c r="X209" s="89"/>
      <c r="Y209" s="89"/>
      <c r="Z209" s="89"/>
      <c r="AA209" s="89"/>
      <c r="AB209" s="89"/>
      <c r="AC209" s="89"/>
      <c r="AD209" s="89"/>
      <c r="AE209" s="89"/>
      <c r="AF209" s="89"/>
      <c r="AG209" s="89"/>
      <c r="AH209" s="89"/>
      <c r="AI209" s="89"/>
      <c r="AJ209" s="89"/>
      <c r="AK209" s="89"/>
      <c r="AL209" s="89"/>
      <c r="AM209" s="89"/>
      <c r="AN209" s="89"/>
      <c r="AO209" s="89"/>
    </row>
    <row r="210" spans="2:41" s="1" customFormat="1" x14ac:dyDescent="0.2">
      <c r="B210" s="34"/>
      <c r="D210" s="38"/>
      <c r="F210" s="35"/>
      <c r="G210" s="36"/>
      <c r="H210" s="33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89"/>
      <c r="T210" s="89"/>
      <c r="U210" s="89"/>
      <c r="V210" s="89"/>
      <c r="W210" s="89"/>
      <c r="X210" s="89"/>
      <c r="Y210" s="89"/>
      <c r="Z210" s="89"/>
      <c r="AA210" s="89"/>
      <c r="AB210" s="89"/>
      <c r="AC210" s="89"/>
      <c r="AD210" s="89"/>
      <c r="AE210" s="89"/>
      <c r="AF210" s="89"/>
      <c r="AG210" s="89"/>
      <c r="AH210" s="89"/>
      <c r="AI210" s="89"/>
      <c r="AJ210" s="89"/>
      <c r="AK210" s="89"/>
      <c r="AL210" s="89"/>
      <c r="AM210" s="89"/>
      <c r="AN210" s="89"/>
      <c r="AO210" s="89"/>
    </row>
    <row r="211" spans="2:41" s="1" customFormat="1" x14ac:dyDescent="0.2">
      <c r="B211" s="34"/>
      <c r="D211" s="38"/>
      <c r="F211" s="35"/>
      <c r="G211" s="36"/>
      <c r="H211" s="33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89"/>
      <c r="T211" s="89"/>
      <c r="U211" s="89"/>
      <c r="V211" s="89"/>
      <c r="W211" s="89"/>
      <c r="X211" s="89"/>
      <c r="Y211" s="89"/>
      <c r="Z211" s="89"/>
      <c r="AA211" s="89"/>
      <c r="AB211" s="89"/>
      <c r="AC211" s="89"/>
      <c r="AD211" s="89"/>
      <c r="AE211" s="89"/>
      <c r="AF211" s="89"/>
      <c r="AG211" s="89"/>
      <c r="AH211" s="89"/>
      <c r="AI211" s="89"/>
      <c r="AJ211" s="89"/>
      <c r="AK211" s="89"/>
      <c r="AL211" s="89"/>
      <c r="AM211" s="89"/>
      <c r="AN211" s="89"/>
      <c r="AO211" s="89"/>
    </row>
    <row r="212" spans="2:41" s="1" customFormat="1" x14ac:dyDescent="0.2">
      <c r="B212" s="34"/>
      <c r="D212" s="38"/>
      <c r="F212" s="35"/>
      <c r="G212" s="36"/>
      <c r="H212" s="33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89"/>
      <c r="T212" s="89"/>
      <c r="U212" s="89"/>
      <c r="V212" s="89"/>
      <c r="W212" s="89"/>
      <c r="X212" s="89"/>
      <c r="Y212" s="89"/>
      <c r="Z212" s="89"/>
      <c r="AA212" s="89"/>
      <c r="AB212" s="89"/>
      <c r="AC212" s="89"/>
      <c r="AD212" s="89"/>
      <c r="AE212" s="89"/>
      <c r="AF212" s="89"/>
      <c r="AG212" s="89"/>
      <c r="AH212" s="89"/>
      <c r="AI212" s="89"/>
      <c r="AJ212" s="89"/>
      <c r="AK212" s="89"/>
      <c r="AL212" s="89"/>
      <c r="AM212" s="89"/>
      <c r="AN212" s="89"/>
      <c r="AO212" s="89"/>
    </row>
    <row r="213" spans="2:41" s="1" customFormat="1" x14ac:dyDescent="0.2">
      <c r="B213" s="34"/>
      <c r="D213" s="38"/>
      <c r="F213" s="35"/>
      <c r="G213" s="36"/>
      <c r="H213" s="33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89"/>
      <c r="T213" s="89"/>
      <c r="U213" s="89"/>
      <c r="V213" s="89"/>
      <c r="W213" s="89"/>
      <c r="X213" s="89"/>
      <c r="Y213" s="89"/>
      <c r="Z213" s="89"/>
      <c r="AA213" s="89"/>
      <c r="AB213" s="89"/>
      <c r="AC213" s="89"/>
      <c r="AD213" s="89"/>
      <c r="AE213" s="89"/>
      <c r="AF213" s="89"/>
      <c r="AG213" s="89"/>
      <c r="AH213" s="89"/>
      <c r="AI213" s="89"/>
      <c r="AJ213" s="89"/>
      <c r="AK213" s="89"/>
      <c r="AL213" s="89"/>
      <c r="AM213" s="89"/>
      <c r="AN213" s="89"/>
      <c r="AO213" s="89"/>
    </row>
    <row r="214" spans="2:41" s="1" customFormat="1" x14ac:dyDescent="0.2">
      <c r="B214" s="34"/>
      <c r="D214" s="38"/>
      <c r="F214" s="35"/>
      <c r="G214" s="36"/>
      <c r="H214" s="33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89"/>
      <c r="T214" s="89"/>
      <c r="U214" s="89"/>
      <c r="V214" s="89"/>
      <c r="W214" s="89"/>
      <c r="X214" s="89"/>
      <c r="Y214" s="89"/>
      <c r="Z214" s="89"/>
      <c r="AA214" s="89"/>
      <c r="AB214" s="89"/>
      <c r="AC214" s="89"/>
      <c r="AD214" s="89"/>
      <c r="AE214" s="89"/>
      <c r="AF214" s="89"/>
      <c r="AG214" s="89"/>
      <c r="AH214" s="89"/>
      <c r="AI214" s="89"/>
      <c r="AJ214" s="89"/>
      <c r="AK214" s="89"/>
      <c r="AL214" s="89"/>
      <c r="AM214" s="89"/>
      <c r="AN214" s="89"/>
      <c r="AO214" s="89"/>
    </row>
    <row r="215" spans="2:41" s="1" customFormat="1" x14ac:dyDescent="0.2">
      <c r="B215" s="34"/>
      <c r="D215" s="38"/>
      <c r="F215" s="35"/>
      <c r="G215" s="36"/>
      <c r="H215" s="33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89"/>
      <c r="T215" s="89"/>
      <c r="U215" s="89"/>
      <c r="V215" s="89"/>
      <c r="W215" s="89"/>
      <c r="X215" s="89"/>
      <c r="Y215" s="89"/>
      <c r="Z215" s="89"/>
      <c r="AA215" s="89"/>
      <c r="AB215" s="89"/>
      <c r="AC215" s="89"/>
      <c r="AD215" s="89"/>
      <c r="AE215" s="89"/>
      <c r="AF215" s="89"/>
      <c r="AG215" s="89"/>
      <c r="AH215" s="89"/>
      <c r="AI215" s="89"/>
      <c r="AJ215" s="89"/>
      <c r="AK215" s="89"/>
      <c r="AL215" s="89"/>
      <c r="AM215" s="89"/>
      <c r="AN215" s="89"/>
      <c r="AO215" s="89"/>
    </row>
    <row r="216" spans="2:41" s="1" customFormat="1" x14ac:dyDescent="0.2">
      <c r="B216" s="34"/>
      <c r="D216" s="38"/>
      <c r="F216" s="35"/>
      <c r="G216" s="36"/>
      <c r="H216" s="33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89"/>
      <c r="T216" s="89"/>
      <c r="U216" s="89"/>
      <c r="V216" s="89"/>
      <c r="W216" s="89"/>
      <c r="X216" s="89"/>
      <c r="Y216" s="89"/>
      <c r="Z216" s="89"/>
      <c r="AA216" s="89"/>
      <c r="AB216" s="89"/>
      <c r="AC216" s="89"/>
      <c r="AD216" s="89"/>
      <c r="AE216" s="89"/>
      <c r="AF216" s="89"/>
      <c r="AG216" s="89"/>
      <c r="AH216" s="89"/>
      <c r="AI216" s="89"/>
      <c r="AJ216" s="89"/>
      <c r="AK216" s="89"/>
      <c r="AL216" s="89"/>
      <c r="AM216" s="89"/>
      <c r="AN216" s="89"/>
      <c r="AO216" s="89"/>
    </row>
    <row r="217" spans="2:41" s="1" customFormat="1" x14ac:dyDescent="0.2">
      <c r="B217" s="34"/>
      <c r="D217" s="38"/>
      <c r="F217" s="35"/>
      <c r="G217" s="36"/>
      <c r="H217" s="33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89"/>
      <c r="T217" s="89"/>
      <c r="U217" s="89"/>
      <c r="V217" s="89"/>
      <c r="W217" s="89"/>
      <c r="X217" s="89"/>
      <c r="Y217" s="89"/>
      <c r="Z217" s="89"/>
      <c r="AA217" s="89"/>
      <c r="AB217" s="89"/>
      <c r="AC217" s="89"/>
      <c r="AD217" s="89"/>
      <c r="AE217" s="89"/>
      <c r="AF217" s="89"/>
      <c r="AG217" s="89"/>
      <c r="AH217" s="89"/>
      <c r="AI217" s="89"/>
      <c r="AJ217" s="89"/>
      <c r="AK217" s="89"/>
      <c r="AL217" s="89"/>
      <c r="AM217" s="89"/>
      <c r="AN217" s="89"/>
      <c r="AO217" s="89"/>
    </row>
    <row r="218" spans="2:41" s="1" customFormat="1" x14ac:dyDescent="0.2">
      <c r="B218" s="34"/>
      <c r="D218" s="38"/>
      <c r="F218" s="35"/>
      <c r="G218" s="36"/>
      <c r="H218" s="33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89"/>
      <c r="T218" s="89"/>
      <c r="U218" s="89"/>
      <c r="V218" s="89"/>
      <c r="W218" s="89"/>
      <c r="X218" s="89"/>
      <c r="Y218" s="89"/>
      <c r="Z218" s="89"/>
      <c r="AA218" s="89"/>
      <c r="AB218" s="89"/>
      <c r="AC218" s="89"/>
      <c r="AD218" s="89"/>
      <c r="AE218" s="89"/>
      <c r="AF218" s="89"/>
      <c r="AG218" s="89"/>
      <c r="AH218" s="89"/>
      <c r="AI218" s="89"/>
      <c r="AJ218" s="89"/>
      <c r="AK218" s="89"/>
      <c r="AL218" s="89"/>
      <c r="AM218" s="89"/>
      <c r="AN218" s="89"/>
      <c r="AO218" s="89"/>
    </row>
    <row r="219" spans="2:41" s="1" customFormat="1" x14ac:dyDescent="0.2">
      <c r="B219" s="34"/>
      <c r="D219" s="38"/>
      <c r="F219" s="35"/>
      <c r="G219" s="36"/>
      <c r="H219" s="33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89"/>
      <c r="T219" s="89"/>
      <c r="U219" s="89"/>
      <c r="V219" s="89"/>
      <c r="W219" s="89"/>
      <c r="X219" s="89"/>
      <c r="Y219" s="89"/>
      <c r="Z219" s="89"/>
      <c r="AA219" s="89"/>
      <c r="AB219" s="89"/>
      <c r="AC219" s="89"/>
      <c r="AD219" s="89"/>
      <c r="AE219" s="89"/>
      <c r="AF219" s="89"/>
      <c r="AG219" s="89"/>
      <c r="AH219" s="89"/>
      <c r="AI219" s="89"/>
      <c r="AJ219" s="89"/>
      <c r="AK219" s="89"/>
      <c r="AL219" s="89"/>
      <c r="AM219" s="89"/>
      <c r="AN219" s="89"/>
      <c r="AO219" s="89"/>
    </row>
    <row r="220" spans="2:41" s="1" customFormat="1" x14ac:dyDescent="0.2">
      <c r="B220" s="34"/>
      <c r="D220" s="38"/>
      <c r="F220" s="35"/>
      <c r="G220" s="36"/>
      <c r="H220" s="33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89"/>
      <c r="T220" s="89"/>
      <c r="U220" s="89"/>
      <c r="V220" s="89"/>
      <c r="W220" s="89"/>
      <c r="X220" s="89"/>
      <c r="Y220" s="89"/>
      <c r="Z220" s="89"/>
      <c r="AA220" s="89"/>
      <c r="AB220" s="89"/>
      <c r="AC220" s="89"/>
      <c r="AD220" s="89"/>
      <c r="AE220" s="89"/>
      <c r="AF220" s="89"/>
      <c r="AG220" s="89"/>
      <c r="AH220" s="89"/>
      <c r="AI220" s="89"/>
      <c r="AJ220" s="89"/>
      <c r="AK220" s="89"/>
      <c r="AL220" s="89"/>
      <c r="AM220" s="89"/>
      <c r="AN220" s="89"/>
      <c r="AO220" s="89"/>
    </row>
    <row r="221" spans="2:41" s="1" customFormat="1" x14ac:dyDescent="0.2">
      <c r="B221" s="34"/>
      <c r="D221" s="38"/>
      <c r="F221" s="35"/>
      <c r="G221" s="36"/>
      <c r="H221" s="33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89"/>
      <c r="T221" s="89"/>
      <c r="U221" s="89"/>
      <c r="V221" s="89"/>
      <c r="W221" s="89"/>
      <c r="X221" s="89"/>
      <c r="Y221" s="89"/>
      <c r="Z221" s="89"/>
      <c r="AA221" s="89"/>
      <c r="AB221" s="89"/>
      <c r="AC221" s="89"/>
      <c r="AD221" s="89"/>
      <c r="AE221" s="89"/>
      <c r="AF221" s="89"/>
      <c r="AG221" s="89"/>
      <c r="AH221" s="89"/>
      <c r="AI221" s="89"/>
      <c r="AJ221" s="89"/>
      <c r="AK221" s="89"/>
      <c r="AL221" s="89"/>
      <c r="AM221" s="89"/>
      <c r="AN221" s="89"/>
      <c r="AO221" s="89"/>
    </row>
    <row r="222" spans="2:41" s="1" customFormat="1" x14ac:dyDescent="0.2">
      <c r="B222" s="34"/>
      <c r="D222" s="38"/>
      <c r="F222" s="35"/>
      <c r="G222" s="36"/>
      <c r="H222" s="33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89"/>
      <c r="T222" s="89"/>
      <c r="U222" s="89"/>
      <c r="V222" s="89"/>
      <c r="W222" s="89"/>
      <c r="X222" s="89"/>
      <c r="Y222" s="89"/>
      <c r="Z222" s="89"/>
      <c r="AA222" s="89"/>
      <c r="AB222" s="89"/>
      <c r="AC222" s="89"/>
      <c r="AD222" s="89"/>
      <c r="AE222" s="89"/>
      <c r="AF222" s="89"/>
      <c r="AG222" s="89"/>
      <c r="AH222" s="89"/>
      <c r="AI222" s="89"/>
      <c r="AJ222" s="89"/>
      <c r="AK222" s="89"/>
      <c r="AL222" s="89"/>
      <c r="AM222" s="89"/>
      <c r="AN222" s="89"/>
      <c r="AO222" s="89"/>
    </row>
    <row r="223" spans="2:41" s="1" customFormat="1" x14ac:dyDescent="0.2">
      <c r="B223" s="34"/>
      <c r="D223" s="38"/>
      <c r="F223" s="35"/>
      <c r="G223" s="36"/>
      <c r="H223" s="33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89"/>
      <c r="T223" s="89"/>
      <c r="U223" s="89"/>
      <c r="V223" s="89"/>
      <c r="W223" s="89"/>
      <c r="X223" s="89"/>
      <c r="Y223" s="89"/>
      <c r="Z223" s="89"/>
      <c r="AA223" s="89"/>
      <c r="AB223" s="89"/>
      <c r="AC223" s="89"/>
      <c r="AD223" s="89"/>
      <c r="AE223" s="89"/>
      <c r="AF223" s="89"/>
      <c r="AG223" s="89"/>
      <c r="AH223" s="89"/>
      <c r="AI223" s="89"/>
      <c r="AJ223" s="89"/>
      <c r="AK223" s="89"/>
      <c r="AL223" s="89"/>
      <c r="AM223" s="89"/>
      <c r="AN223" s="89"/>
      <c r="AO223" s="89"/>
    </row>
    <row r="224" spans="2:41" s="1" customFormat="1" x14ac:dyDescent="0.2">
      <c r="B224" s="34"/>
      <c r="D224" s="38"/>
      <c r="F224" s="35"/>
      <c r="G224" s="36"/>
      <c r="H224" s="33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89"/>
      <c r="T224" s="89"/>
      <c r="U224" s="89"/>
      <c r="V224" s="89"/>
      <c r="W224" s="89"/>
      <c r="X224" s="89"/>
      <c r="Y224" s="89"/>
      <c r="Z224" s="89"/>
      <c r="AA224" s="89"/>
      <c r="AB224" s="89"/>
      <c r="AC224" s="89"/>
      <c r="AD224" s="89"/>
      <c r="AE224" s="89"/>
      <c r="AF224" s="89"/>
      <c r="AG224" s="89"/>
      <c r="AH224" s="89"/>
      <c r="AI224" s="89"/>
      <c r="AJ224" s="89"/>
      <c r="AK224" s="89"/>
      <c r="AL224" s="89"/>
      <c r="AM224" s="89"/>
      <c r="AN224" s="89"/>
      <c r="AO224" s="89"/>
    </row>
    <row r="225" spans="2:41" s="1" customFormat="1" x14ac:dyDescent="0.2">
      <c r="B225" s="34"/>
      <c r="D225" s="38"/>
      <c r="F225" s="35"/>
      <c r="G225" s="36"/>
      <c r="H225" s="33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89"/>
      <c r="T225" s="89"/>
      <c r="U225" s="89"/>
      <c r="V225" s="89"/>
      <c r="W225" s="89"/>
      <c r="X225" s="89"/>
      <c r="Y225" s="89"/>
      <c r="Z225" s="89"/>
      <c r="AA225" s="89"/>
      <c r="AB225" s="89"/>
      <c r="AC225" s="89"/>
      <c r="AD225" s="89"/>
      <c r="AE225" s="89"/>
      <c r="AF225" s="89"/>
      <c r="AG225" s="89"/>
      <c r="AH225" s="89"/>
      <c r="AI225" s="89"/>
      <c r="AJ225" s="89"/>
      <c r="AK225" s="89"/>
      <c r="AL225" s="89"/>
      <c r="AM225" s="89"/>
      <c r="AN225" s="89"/>
      <c r="AO225" s="89"/>
    </row>
    <row r="226" spans="2:41" s="1" customFormat="1" x14ac:dyDescent="0.2">
      <c r="B226" s="34"/>
      <c r="D226" s="38"/>
      <c r="F226" s="35"/>
      <c r="G226" s="36"/>
      <c r="H226" s="33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89"/>
      <c r="T226" s="89"/>
      <c r="U226" s="89"/>
      <c r="V226" s="89"/>
      <c r="W226" s="89"/>
      <c r="X226" s="89"/>
      <c r="Y226" s="89"/>
      <c r="Z226" s="89"/>
      <c r="AA226" s="89"/>
      <c r="AB226" s="89"/>
      <c r="AC226" s="89"/>
      <c r="AD226" s="89"/>
      <c r="AE226" s="89"/>
      <c r="AF226" s="89"/>
      <c r="AG226" s="89"/>
      <c r="AH226" s="89"/>
      <c r="AI226" s="89"/>
      <c r="AJ226" s="89"/>
      <c r="AK226" s="89"/>
      <c r="AL226" s="89"/>
      <c r="AM226" s="89"/>
      <c r="AN226" s="89"/>
      <c r="AO226" s="89"/>
    </row>
    <row r="227" spans="2:41" s="1" customFormat="1" x14ac:dyDescent="0.2">
      <c r="B227" s="34"/>
      <c r="D227" s="38"/>
      <c r="F227" s="35"/>
      <c r="G227" s="36"/>
      <c r="H227" s="33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89"/>
      <c r="T227" s="89"/>
      <c r="U227" s="89"/>
      <c r="V227" s="89"/>
      <c r="W227" s="89"/>
      <c r="X227" s="89"/>
      <c r="Y227" s="89"/>
      <c r="Z227" s="89"/>
      <c r="AA227" s="89"/>
      <c r="AB227" s="89"/>
      <c r="AC227" s="89"/>
      <c r="AD227" s="89"/>
      <c r="AE227" s="89"/>
      <c r="AF227" s="89"/>
      <c r="AG227" s="89"/>
      <c r="AH227" s="89"/>
      <c r="AI227" s="89"/>
      <c r="AJ227" s="89"/>
      <c r="AK227" s="89"/>
      <c r="AL227" s="89"/>
      <c r="AM227" s="89"/>
      <c r="AN227" s="89"/>
      <c r="AO227" s="89"/>
    </row>
    <row r="228" spans="2:41" s="1" customFormat="1" x14ac:dyDescent="0.2">
      <c r="B228" s="34"/>
      <c r="D228" s="38"/>
      <c r="F228" s="35"/>
      <c r="G228" s="36"/>
      <c r="H228" s="33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89"/>
      <c r="T228" s="89"/>
      <c r="U228" s="89"/>
      <c r="V228" s="89"/>
      <c r="W228" s="89"/>
      <c r="X228" s="89"/>
      <c r="Y228" s="89"/>
      <c r="Z228" s="89"/>
      <c r="AA228" s="89"/>
      <c r="AB228" s="89"/>
      <c r="AC228" s="89"/>
      <c r="AD228" s="89"/>
      <c r="AE228" s="89"/>
      <c r="AF228" s="89"/>
      <c r="AG228" s="89"/>
      <c r="AH228" s="89"/>
      <c r="AI228" s="89"/>
      <c r="AJ228" s="89"/>
      <c r="AK228" s="89"/>
      <c r="AL228" s="89"/>
      <c r="AM228" s="89"/>
      <c r="AN228" s="89"/>
      <c r="AO228" s="89"/>
    </row>
    <row r="229" spans="2:41" s="1" customFormat="1" x14ac:dyDescent="0.2">
      <c r="B229" s="34"/>
      <c r="D229" s="38"/>
      <c r="F229" s="35"/>
      <c r="G229" s="36"/>
      <c r="H229" s="33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89"/>
      <c r="T229" s="89"/>
      <c r="U229" s="89"/>
      <c r="V229" s="89"/>
      <c r="W229" s="89"/>
      <c r="X229" s="89"/>
      <c r="Y229" s="89"/>
      <c r="Z229" s="89"/>
      <c r="AA229" s="89"/>
      <c r="AB229" s="89"/>
      <c r="AC229" s="89"/>
      <c r="AD229" s="89"/>
      <c r="AE229" s="89"/>
      <c r="AF229" s="89"/>
      <c r="AG229" s="89"/>
      <c r="AH229" s="89"/>
      <c r="AI229" s="89"/>
      <c r="AJ229" s="89"/>
      <c r="AK229" s="89"/>
      <c r="AL229" s="89"/>
      <c r="AM229" s="89"/>
      <c r="AN229" s="89"/>
      <c r="AO229" s="89"/>
    </row>
    <row r="230" spans="2:41" s="1" customFormat="1" x14ac:dyDescent="0.2">
      <c r="B230" s="34"/>
      <c r="D230" s="38"/>
      <c r="F230" s="35"/>
      <c r="G230" s="36"/>
      <c r="H230" s="33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89"/>
      <c r="T230" s="89"/>
      <c r="U230" s="89"/>
      <c r="V230" s="89"/>
      <c r="W230" s="89"/>
      <c r="X230" s="89"/>
      <c r="Y230" s="89"/>
      <c r="Z230" s="89"/>
      <c r="AA230" s="89"/>
      <c r="AB230" s="89"/>
      <c r="AC230" s="89"/>
      <c r="AD230" s="89"/>
      <c r="AE230" s="89"/>
      <c r="AF230" s="89"/>
      <c r="AG230" s="89"/>
      <c r="AH230" s="89"/>
      <c r="AI230" s="89"/>
      <c r="AJ230" s="89"/>
      <c r="AK230" s="89"/>
      <c r="AL230" s="89"/>
      <c r="AM230" s="89"/>
      <c r="AN230" s="89"/>
      <c r="AO230" s="89"/>
    </row>
    <row r="231" spans="2:41" s="1" customFormat="1" x14ac:dyDescent="0.2">
      <c r="B231" s="34"/>
      <c r="D231" s="38"/>
      <c r="F231" s="35"/>
      <c r="G231" s="36"/>
      <c r="H231" s="33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89"/>
      <c r="T231" s="89"/>
      <c r="U231" s="89"/>
      <c r="V231" s="89"/>
      <c r="W231" s="89"/>
      <c r="X231" s="89"/>
      <c r="Y231" s="89"/>
      <c r="Z231" s="89"/>
      <c r="AA231" s="89"/>
      <c r="AB231" s="89"/>
      <c r="AC231" s="89"/>
      <c r="AD231" s="89"/>
      <c r="AE231" s="89"/>
      <c r="AF231" s="89"/>
      <c r="AG231" s="89"/>
      <c r="AH231" s="89"/>
      <c r="AI231" s="89"/>
      <c r="AJ231" s="89"/>
      <c r="AK231" s="89"/>
      <c r="AL231" s="89"/>
      <c r="AM231" s="89"/>
      <c r="AN231" s="89"/>
      <c r="AO231" s="89"/>
    </row>
    <row r="232" spans="2:41" s="1" customFormat="1" x14ac:dyDescent="0.2">
      <c r="B232" s="34"/>
      <c r="D232" s="38"/>
      <c r="F232" s="35"/>
      <c r="G232" s="36"/>
      <c r="H232" s="33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89"/>
      <c r="T232" s="89"/>
      <c r="U232" s="89"/>
      <c r="V232" s="89"/>
      <c r="W232" s="89"/>
      <c r="X232" s="89"/>
      <c r="Y232" s="89"/>
      <c r="Z232" s="89"/>
      <c r="AA232" s="89"/>
      <c r="AB232" s="89"/>
      <c r="AC232" s="89"/>
      <c r="AD232" s="89"/>
      <c r="AE232" s="89"/>
      <c r="AF232" s="89"/>
      <c r="AG232" s="89"/>
      <c r="AH232" s="89"/>
      <c r="AI232" s="89"/>
      <c r="AJ232" s="89"/>
      <c r="AK232" s="89"/>
      <c r="AL232" s="89"/>
      <c r="AM232" s="89"/>
      <c r="AN232" s="89"/>
      <c r="AO232" s="89"/>
    </row>
    <row r="233" spans="2:41" s="1" customFormat="1" x14ac:dyDescent="0.2">
      <c r="B233" s="34"/>
      <c r="D233" s="38"/>
      <c r="F233" s="35"/>
      <c r="G233" s="36"/>
      <c r="H233" s="33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89"/>
      <c r="T233" s="89"/>
      <c r="U233" s="89"/>
      <c r="V233" s="89"/>
      <c r="W233" s="89"/>
      <c r="X233" s="89"/>
      <c r="Y233" s="89"/>
      <c r="Z233" s="89"/>
      <c r="AA233" s="89"/>
      <c r="AB233" s="89"/>
      <c r="AC233" s="89"/>
      <c r="AD233" s="89"/>
      <c r="AE233" s="89"/>
      <c r="AF233" s="89"/>
      <c r="AG233" s="89"/>
      <c r="AH233" s="89"/>
      <c r="AI233" s="89"/>
      <c r="AJ233" s="89"/>
      <c r="AK233" s="89"/>
      <c r="AL233" s="89"/>
      <c r="AM233" s="89"/>
      <c r="AN233" s="89"/>
      <c r="AO233" s="89"/>
    </row>
    <row r="234" spans="2:41" s="1" customFormat="1" x14ac:dyDescent="0.2">
      <c r="B234" s="34"/>
      <c r="D234" s="38"/>
      <c r="F234" s="35"/>
      <c r="G234" s="36"/>
      <c r="H234" s="33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89"/>
      <c r="T234" s="89"/>
      <c r="U234" s="89"/>
      <c r="V234" s="89"/>
      <c r="W234" s="89"/>
      <c r="X234" s="89"/>
      <c r="Y234" s="89"/>
      <c r="Z234" s="89"/>
      <c r="AA234" s="89"/>
      <c r="AB234" s="89"/>
      <c r="AC234" s="89"/>
      <c r="AD234" s="89"/>
      <c r="AE234" s="89"/>
      <c r="AF234" s="89"/>
      <c r="AG234" s="89"/>
      <c r="AH234" s="89"/>
      <c r="AI234" s="89"/>
      <c r="AJ234" s="89"/>
      <c r="AK234" s="89"/>
      <c r="AL234" s="89"/>
      <c r="AM234" s="89"/>
      <c r="AN234" s="89"/>
      <c r="AO234" s="89"/>
    </row>
    <row r="235" spans="2:41" s="1" customFormat="1" x14ac:dyDescent="0.2">
      <c r="B235" s="34"/>
      <c r="D235" s="38"/>
      <c r="F235" s="35"/>
      <c r="G235" s="36"/>
      <c r="H235" s="33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89"/>
      <c r="T235" s="89"/>
      <c r="U235" s="89"/>
      <c r="V235" s="89"/>
      <c r="W235" s="89"/>
      <c r="X235" s="89"/>
      <c r="Y235" s="89"/>
      <c r="Z235" s="89"/>
      <c r="AA235" s="89"/>
      <c r="AB235" s="89"/>
      <c r="AC235" s="89"/>
      <c r="AD235" s="89"/>
      <c r="AE235" s="89"/>
      <c r="AF235" s="89"/>
      <c r="AG235" s="89"/>
      <c r="AH235" s="89"/>
      <c r="AI235" s="89"/>
      <c r="AJ235" s="89"/>
      <c r="AK235" s="89"/>
      <c r="AL235" s="89"/>
      <c r="AM235" s="89"/>
      <c r="AN235" s="89"/>
      <c r="AO235" s="89"/>
    </row>
    <row r="236" spans="2:41" s="1" customFormat="1" x14ac:dyDescent="0.2">
      <c r="B236" s="34"/>
      <c r="D236" s="38"/>
      <c r="F236" s="35"/>
      <c r="G236" s="36"/>
      <c r="H236" s="33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89"/>
      <c r="T236" s="89"/>
      <c r="U236" s="89"/>
      <c r="V236" s="89"/>
      <c r="W236" s="89"/>
      <c r="X236" s="89"/>
      <c r="Y236" s="89"/>
      <c r="Z236" s="89"/>
      <c r="AA236" s="89"/>
      <c r="AB236" s="89"/>
      <c r="AC236" s="89"/>
      <c r="AD236" s="89"/>
      <c r="AE236" s="89"/>
      <c r="AF236" s="89"/>
      <c r="AG236" s="89"/>
      <c r="AH236" s="89"/>
      <c r="AI236" s="89"/>
      <c r="AJ236" s="89"/>
      <c r="AK236" s="89"/>
      <c r="AL236" s="89"/>
      <c r="AM236" s="89"/>
      <c r="AN236" s="89"/>
      <c r="AO236" s="89"/>
    </row>
    <row r="237" spans="2:41" s="1" customFormat="1" x14ac:dyDescent="0.2">
      <c r="B237" s="34"/>
      <c r="D237" s="38"/>
      <c r="F237" s="35"/>
      <c r="G237" s="36"/>
      <c r="H237" s="33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89"/>
      <c r="T237" s="89"/>
      <c r="U237" s="89"/>
      <c r="V237" s="89"/>
      <c r="W237" s="89"/>
      <c r="X237" s="89"/>
      <c r="Y237" s="89"/>
      <c r="Z237" s="89"/>
      <c r="AA237" s="89"/>
      <c r="AB237" s="89"/>
      <c r="AC237" s="89"/>
      <c r="AD237" s="89"/>
      <c r="AE237" s="89"/>
      <c r="AF237" s="89"/>
      <c r="AG237" s="89"/>
      <c r="AH237" s="89"/>
      <c r="AI237" s="89"/>
      <c r="AJ237" s="89"/>
      <c r="AK237" s="89"/>
      <c r="AL237" s="89"/>
      <c r="AM237" s="89"/>
      <c r="AN237" s="89"/>
      <c r="AO237" s="89"/>
    </row>
    <row r="238" spans="2:41" s="1" customFormat="1" x14ac:dyDescent="0.2">
      <c r="B238" s="34"/>
      <c r="D238" s="38"/>
      <c r="F238" s="35"/>
      <c r="G238" s="36"/>
      <c r="H238" s="33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89"/>
      <c r="T238" s="89"/>
      <c r="U238" s="89"/>
      <c r="V238" s="89"/>
      <c r="W238" s="89"/>
      <c r="X238" s="89"/>
      <c r="Y238" s="89"/>
      <c r="Z238" s="89"/>
      <c r="AA238" s="89"/>
      <c r="AB238" s="89"/>
      <c r="AC238" s="89"/>
      <c r="AD238" s="89"/>
      <c r="AE238" s="89"/>
      <c r="AF238" s="89"/>
      <c r="AG238" s="89"/>
      <c r="AH238" s="89"/>
      <c r="AI238" s="89"/>
      <c r="AJ238" s="89"/>
      <c r="AK238" s="89"/>
      <c r="AL238" s="89"/>
      <c r="AM238" s="89"/>
      <c r="AN238" s="89"/>
      <c r="AO238" s="89"/>
    </row>
    <row r="239" spans="2:41" s="1" customFormat="1" x14ac:dyDescent="0.2">
      <c r="B239" s="34"/>
      <c r="D239" s="38"/>
      <c r="F239" s="35"/>
      <c r="G239" s="36"/>
      <c r="H239" s="33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89"/>
      <c r="T239" s="89"/>
      <c r="U239" s="89"/>
      <c r="V239" s="89"/>
      <c r="W239" s="89"/>
      <c r="X239" s="89"/>
      <c r="Y239" s="89"/>
      <c r="Z239" s="89"/>
      <c r="AA239" s="89"/>
      <c r="AB239" s="89"/>
      <c r="AC239" s="89"/>
      <c r="AD239" s="89"/>
      <c r="AE239" s="89"/>
      <c r="AF239" s="89"/>
      <c r="AG239" s="89"/>
      <c r="AH239" s="89"/>
      <c r="AI239" s="89"/>
      <c r="AJ239" s="89"/>
      <c r="AK239" s="89"/>
      <c r="AL239" s="89"/>
      <c r="AM239" s="89"/>
      <c r="AN239" s="89"/>
      <c r="AO239" s="89"/>
    </row>
    <row r="240" spans="2:41" s="1" customFormat="1" x14ac:dyDescent="0.2">
      <c r="B240" s="34"/>
      <c r="D240" s="38"/>
      <c r="F240" s="35"/>
      <c r="G240" s="36"/>
      <c r="H240" s="33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89"/>
      <c r="T240" s="89"/>
      <c r="U240" s="89"/>
      <c r="V240" s="89"/>
      <c r="W240" s="89"/>
      <c r="X240" s="89"/>
      <c r="Y240" s="89"/>
      <c r="Z240" s="89"/>
      <c r="AA240" s="89"/>
      <c r="AB240" s="89"/>
      <c r="AC240" s="89"/>
      <c r="AD240" s="89"/>
      <c r="AE240" s="89"/>
      <c r="AF240" s="89"/>
      <c r="AG240" s="89"/>
      <c r="AH240" s="89"/>
      <c r="AI240" s="89"/>
      <c r="AJ240" s="89"/>
      <c r="AK240" s="89"/>
      <c r="AL240" s="89"/>
      <c r="AM240" s="89"/>
      <c r="AN240" s="89"/>
      <c r="AO240" s="89"/>
    </row>
    <row r="241" spans="2:41" s="1" customFormat="1" x14ac:dyDescent="0.2">
      <c r="B241" s="34"/>
      <c r="D241" s="38"/>
      <c r="F241" s="35"/>
      <c r="G241" s="36"/>
      <c r="H241" s="33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89"/>
      <c r="T241" s="89"/>
      <c r="U241" s="89"/>
      <c r="V241" s="89"/>
      <c r="W241" s="89"/>
      <c r="X241" s="89"/>
      <c r="Y241" s="89"/>
      <c r="Z241" s="89"/>
      <c r="AA241" s="89"/>
      <c r="AB241" s="89"/>
      <c r="AC241" s="89"/>
      <c r="AD241" s="89"/>
      <c r="AE241" s="89"/>
      <c r="AF241" s="89"/>
      <c r="AG241" s="89"/>
      <c r="AH241" s="89"/>
      <c r="AI241" s="89"/>
      <c r="AJ241" s="89"/>
      <c r="AK241" s="89"/>
      <c r="AL241" s="89"/>
      <c r="AM241" s="89"/>
      <c r="AN241" s="89"/>
      <c r="AO241" s="89"/>
    </row>
    <row r="242" spans="2:41" s="1" customFormat="1" x14ac:dyDescent="0.2">
      <c r="B242" s="34"/>
      <c r="D242" s="38"/>
      <c r="F242" s="35"/>
      <c r="G242" s="36"/>
      <c r="H242" s="33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89"/>
      <c r="T242" s="89"/>
      <c r="U242" s="89"/>
      <c r="V242" s="89"/>
      <c r="W242" s="89"/>
      <c r="X242" s="89"/>
      <c r="Y242" s="89"/>
      <c r="Z242" s="89"/>
      <c r="AA242" s="89"/>
      <c r="AB242" s="89"/>
      <c r="AC242" s="89"/>
      <c r="AD242" s="89"/>
      <c r="AE242" s="89"/>
      <c r="AF242" s="89"/>
      <c r="AG242" s="89"/>
      <c r="AH242" s="89"/>
      <c r="AI242" s="89"/>
      <c r="AJ242" s="89"/>
      <c r="AK242" s="89"/>
      <c r="AL242" s="89"/>
      <c r="AM242" s="89"/>
      <c r="AN242" s="89"/>
      <c r="AO242" s="89"/>
    </row>
    <row r="243" spans="2:41" s="1" customFormat="1" x14ac:dyDescent="0.2">
      <c r="B243" s="34"/>
      <c r="D243" s="38"/>
      <c r="F243" s="35"/>
      <c r="G243" s="36"/>
      <c r="H243" s="33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89"/>
      <c r="T243" s="89"/>
      <c r="U243" s="89"/>
      <c r="V243" s="89"/>
      <c r="W243" s="89"/>
      <c r="X243" s="89"/>
      <c r="Y243" s="89"/>
      <c r="Z243" s="89"/>
      <c r="AA243" s="89"/>
      <c r="AB243" s="89"/>
      <c r="AC243" s="89"/>
      <c r="AD243" s="89"/>
      <c r="AE243" s="89"/>
      <c r="AF243" s="89"/>
      <c r="AG243" s="89"/>
      <c r="AH243" s="89"/>
      <c r="AI243" s="89"/>
      <c r="AJ243" s="89"/>
      <c r="AK243" s="89"/>
      <c r="AL243" s="89"/>
      <c r="AM243" s="89"/>
      <c r="AN243" s="89"/>
      <c r="AO243" s="89"/>
    </row>
    <row r="244" spans="2:41" s="1" customFormat="1" x14ac:dyDescent="0.2">
      <c r="B244" s="34"/>
      <c r="D244" s="38"/>
      <c r="F244" s="35"/>
      <c r="G244" s="36"/>
      <c r="H244" s="33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89"/>
      <c r="T244" s="89"/>
      <c r="U244" s="89"/>
      <c r="V244" s="89"/>
      <c r="W244" s="89"/>
      <c r="X244" s="89"/>
      <c r="Y244" s="89"/>
      <c r="Z244" s="89"/>
      <c r="AA244" s="89"/>
      <c r="AB244" s="89"/>
      <c r="AC244" s="89"/>
      <c r="AD244" s="89"/>
      <c r="AE244" s="89"/>
      <c r="AF244" s="89"/>
      <c r="AG244" s="89"/>
      <c r="AH244" s="89"/>
      <c r="AI244" s="89"/>
      <c r="AJ244" s="89"/>
      <c r="AK244" s="89"/>
      <c r="AL244" s="89"/>
      <c r="AM244" s="89"/>
      <c r="AN244" s="89"/>
      <c r="AO244" s="89"/>
    </row>
    <row r="245" spans="2:41" s="1" customFormat="1" x14ac:dyDescent="0.2">
      <c r="B245" s="34"/>
      <c r="D245" s="38"/>
      <c r="F245" s="35"/>
      <c r="G245" s="36"/>
      <c r="H245" s="33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89"/>
      <c r="T245" s="89"/>
      <c r="U245" s="89"/>
      <c r="V245" s="89"/>
      <c r="W245" s="89"/>
      <c r="X245" s="89"/>
      <c r="Y245" s="89"/>
      <c r="Z245" s="89"/>
      <c r="AA245" s="89"/>
      <c r="AB245" s="89"/>
      <c r="AC245" s="89"/>
      <c r="AD245" s="89"/>
      <c r="AE245" s="89"/>
      <c r="AF245" s="89"/>
      <c r="AG245" s="89"/>
      <c r="AH245" s="89"/>
      <c r="AI245" s="89"/>
      <c r="AJ245" s="89"/>
      <c r="AK245" s="89"/>
      <c r="AL245" s="89"/>
      <c r="AM245" s="89"/>
      <c r="AN245" s="89"/>
      <c r="AO245" s="89"/>
    </row>
    <row r="246" spans="2:41" s="1" customFormat="1" x14ac:dyDescent="0.2">
      <c r="B246" s="34"/>
      <c r="D246" s="38"/>
      <c r="F246" s="35"/>
      <c r="G246" s="36"/>
      <c r="H246" s="33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89"/>
      <c r="T246" s="89"/>
      <c r="U246" s="89"/>
      <c r="V246" s="89"/>
      <c r="W246" s="89"/>
      <c r="X246" s="89"/>
      <c r="Y246" s="89"/>
      <c r="Z246" s="89"/>
      <c r="AA246" s="89"/>
      <c r="AB246" s="89"/>
      <c r="AC246" s="89"/>
      <c r="AD246" s="89"/>
      <c r="AE246" s="89"/>
      <c r="AF246" s="89"/>
      <c r="AG246" s="89"/>
      <c r="AH246" s="89"/>
      <c r="AI246" s="89"/>
      <c r="AJ246" s="89"/>
      <c r="AK246" s="89"/>
      <c r="AL246" s="89"/>
      <c r="AM246" s="89"/>
      <c r="AN246" s="89"/>
      <c r="AO246" s="89"/>
    </row>
    <row r="247" spans="2:41" s="1" customFormat="1" x14ac:dyDescent="0.2">
      <c r="B247" s="34"/>
      <c r="D247" s="38"/>
      <c r="F247" s="35"/>
      <c r="G247" s="36"/>
      <c r="H247" s="33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89"/>
      <c r="T247" s="89"/>
      <c r="U247" s="89"/>
      <c r="V247" s="89"/>
      <c r="W247" s="89"/>
      <c r="X247" s="89"/>
      <c r="Y247" s="89"/>
      <c r="Z247" s="89"/>
      <c r="AA247" s="89"/>
      <c r="AB247" s="89"/>
      <c r="AC247" s="89"/>
      <c r="AD247" s="89"/>
      <c r="AE247" s="89"/>
      <c r="AF247" s="89"/>
      <c r="AG247" s="89"/>
      <c r="AH247" s="89"/>
      <c r="AI247" s="89"/>
      <c r="AJ247" s="89"/>
      <c r="AK247" s="89"/>
      <c r="AL247" s="89"/>
      <c r="AM247" s="89"/>
      <c r="AN247" s="89"/>
      <c r="AO247" s="89"/>
    </row>
    <row r="248" spans="2:41" s="1" customFormat="1" x14ac:dyDescent="0.2">
      <c r="B248" s="34"/>
      <c r="D248" s="38"/>
      <c r="F248" s="35"/>
      <c r="G248" s="36"/>
      <c r="H248" s="33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89"/>
      <c r="T248" s="89"/>
      <c r="U248" s="89"/>
      <c r="V248" s="89"/>
      <c r="W248" s="89"/>
      <c r="X248" s="89"/>
      <c r="Y248" s="89"/>
      <c r="Z248" s="89"/>
      <c r="AA248" s="89"/>
      <c r="AB248" s="89"/>
      <c r="AC248" s="89"/>
      <c r="AD248" s="89"/>
      <c r="AE248" s="89"/>
      <c r="AF248" s="89"/>
      <c r="AG248" s="89"/>
      <c r="AH248" s="89"/>
      <c r="AI248" s="89"/>
      <c r="AJ248" s="89"/>
      <c r="AK248" s="89"/>
      <c r="AL248" s="89"/>
      <c r="AM248" s="89"/>
      <c r="AN248" s="89"/>
      <c r="AO248" s="89"/>
    </row>
    <row r="249" spans="2:41" s="1" customFormat="1" x14ac:dyDescent="0.2">
      <c r="B249" s="34"/>
      <c r="D249" s="38"/>
      <c r="F249" s="35"/>
      <c r="G249" s="36"/>
      <c r="H249" s="33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89"/>
      <c r="T249" s="89"/>
      <c r="U249" s="89"/>
      <c r="V249" s="89"/>
      <c r="W249" s="89"/>
      <c r="X249" s="89"/>
      <c r="Y249" s="89"/>
      <c r="Z249" s="89"/>
      <c r="AA249" s="89"/>
      <c r="AB249" s="89"/>
      <c r="AC249" s="89"/>
      <c r="AD249" s="89"/>
      <c r="AE249" s="89"/>
      <c r="AF249" s="89"/>
      <c r="AG249" s="89"/>
      <c r="AH249" s="89"/>
      <c r="AI249" s="89"/>
      <c r="AJ249" s="89"/>
      <c r="AK249" s="89"/>
      <c r="AL249" s="89"/>
      <c r="AM249" s="89"/>
      <c r="AN249" s="89"/>
      <c r="AO249" s="89"/>
    </row>
    <row r="250" spans="2:41" s="1" customFormat="1" x14ac:dyDescent="0.2">
      <c r="B250" s="34"/>
      <c r="D250" s="38"/>
      <c r="F250" s="35"/>
      <c r="G250" s="36"/>
      <c r="H250" s="33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89"/>
      <c r="T250" s="89"/>
      <c r="U250" s="89"/>
      <c r="V250" s="89"/>
      <c r="W250" s="89"/>
      <c r="X250" s="89"/>
      <c r="Y250" s="89"/>
      <c r="Z250" s="89"/>
      <c r="AA250" s="89"/>
      <c r="AB250" s="89"/>
      <c r="AC250" s="89"/>
      <c r="AD250" s="89"/>
      <c r="AE250" s="89"/>
      <c r="AF250" s="89"/>
      <c r="AG250" s="89"/>
      <c r="AH250" s="89"/>
      <c r="AI250" s="89"/>
      <c r="AJ250" s="89"/>
      <c r="AK250" s="89"/>
      <c r="AL250" s="89"/>
      <c r="AM250" s="89"/>
      <c r="AN250" s="89"/>
      <c r="AO250" s="89"/>
    </row>
    <row r="251" spans="2:41" s="1" customFormat="1" x14ac:dyDescent="0.2">
      <c r="B251" s="34"/>
      <c r="D251" s="38"/>
      <c r="F251" s="35"/>
      <c r="G251" s="36"/>
      <c r="H251" s="33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89"/>
      <c r="T251" s="89"/>
      <c r="U251" s="89"/>
      <c r="V251" s="89"/>
      <c r="W251" s="89"/>
      <c r="X251" s="89"/>
      <c r="Y251" s="89"/>
      <c r="Z251" s="89"/>
      <c r="AA251" s="89"/>
      <c r="AB251" s="89"/>
      <c r="AC251" s="89"/>
      <c r="AD251" s="89"/>
      <c r="AE251" s="89"/>
      <c r="AF251" s="89"/>
      <c r="AG251" s="89"/>
      <c r="AH251" s="89"/>
      <c r="AI251" s="89"/>
      <c r="AJ251" s="89"/>
      <c r="AK251" s="89"/>
      <c r="AL251" s="89"/>
      <c r="AM251" s="89"/>
      <c r="AN251" s="89"/>
      <c r="AO251" s="89"/>
    </row>
    <row r="252" spans="2:41" s="1" customFormat="1" x14ac:dyDescent="0.2">
      <c r="B252" s="34"/>
      <c r="D252" s="38"/>
      <c r="F252" s="35"/>
      <c r="G252" s="36"/>
      <c r="H252" s="33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89"/>
      <c r="T252" s="89"/>
      <c r="U252" s="89"/>
      <c r="V252" s="89"/>
      <c r="W252" s="89"/>
      <c r="X252" s="89"/>
      <c r="Y252" s="89"/>
      <c r="Z252" s="89"/>
      <c r="AA252" s="89"/>
      <c r="AB252" s="89"/>
      <c r="AC252" s="89"/>
      <c r="AD252" s="89"/>
      <c r="AE252" s="89"/>
      <c r="AF252" s="89"/>
      <c r="AG252" s="89"/>
      <c r="AH252" s="89"/>
      <c r="AI252" s="89"/>
      <c r="AJ252" s="89"/>
      <c r="AK252" s="89"/>
      <c r="AL252" s="89"/>
      <c r="AM252" s="89"/>
      <c r="AN252" s="89"/>
      <c r="AO252" s="89"/>
    </row>
    <row r="253" spans="2:41" s="1" customFormat="1" x14ac:dyDescent="0.2">
      <c r="B253" s="34"/>
      <c r="D253" s="38"/>
      <c r="F253" s="35"/>
      <c r="G253" s="36"/>
      <c r="H253" s="33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89"/>
      <c r="T253" s="89"/>
      <c r="U253" s="89"/>
      <c r="V253" s="89"/>
      <c r="W253" s="89"/>
      <c r="X253" s="89"/>
      <c r="Y253" s="89"/>
      <c r="Z253" s="89"/>
      <c r="AA253" s="89"/>
      <c r="AB253" s="89"/>
      <c r="AC253" s="89"/>
      <c r="AD253" s="89"/>
      <c r="AE253" s="89"/>
      <c r="AF253" s="89"/>
      <c r="AG253" s="89"/>
      <c r="AH253" s="89"/>
      <c r="AI253" s="89"/>
      <c r="AJ253" s="89"/>
      <c r="AK253" s="89"/>
      <c r="AL253" s="89"/>
      <c r="AM253" s="89"/>
      <c r="AN253" s="89"/>
      <c r="AO253" s="89"/>
    </row>
    <row r="254" spans="2:41" s="1" customFormat="1" x14ac:dyDescent="0.2">
      <c r="B254" s="34"/>
      <c r="D254" s="38"/>
      <c r="F254" s="35"/>
      <c r="G254" s="36"/>
      <c r="H254" s="33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89"/>
      <c r="T254" s="89"/>
      <c r="U254" s="89"/>
      <c r="V254" s="89"/>
      <c r="W254" s="89"/>
      <c r="X254" s="89"/>
      <c r="Y254" s="89"/>
      <c r="Z254" s="89"/>
      <c r="AA254" s="89"/>
      <c r="AB254" s="89"/>
      <c r="AC254" s="89"/>
      <c r="AD254" s="89"/>
      <c r="AE254" s="89"/>
      <c r="AF254" s="89"/>
      <c r="AG254" s="89"/>
      <c r="AH254" s="89"/>
      <c r="AI254" s="89"/>
      <c r="AJ254" s="89"/>
      <c r="AK254" s="89"/>
      <c r="AL254" s="89"/>
      <c r="AM254" s="89"/>
      <c r="AN254" s="89"/>
      <c r="AO254" s="89"/>
    </row>
    <row r="255" spans="2:41" s="1" customFormat="1" x14ac:dyDescent="0.2">
      <c r="B255" s="34"/>
      <c r="D255" s="38"/>
      <c r="F255" s="35"/>
      <c r="G255" s="36"/>
      <c r="H255" s="33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89"/>
      <c r="T255" s="89"/>
      <c r="U255" s="89"/>
      <c r="V255" s="89"/>
      <c r="W255" s="89"/>
      <c r="X255" s="89"/>
      <c r="Y255" s="89"/>
      <c r="Z255" s="89"/>
      <c r="AA255" s="89"/>
      <c r="AB255" s="89"/>
      <c r="AC255" s="89"/>
      <c r="AD255" s="89"/>
      <c r="AE255" s="89"/>
      <c r="AF255" s="89"/>
      <c r="AG255" s="89"/>
      <c r="AH255" s="89"/>
      <c r="AI255" s="89"/>
      <c r="AJ255" s="89"/>
      <c r="AK255" s="89"/>
      <c r="AL255" s="89"/>
      <c r="AM255" s="89"/>
      <c r="AN255" s="89"/>
      <c r="AO255" s="89"/>
    </row>
    <row r="256" spans="2:41" s="1" customFormat="1" x14ac:dyDescent="0.2">
      <c r="B256" s="34"/>
      <c r="D256" s="38"/>
      <c r="F256" s="35"/>
      <c r="G256" s="36"/>
      <c r="H256" s="33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89"/>
      <c r="T256" s="89"/>
      <c r="U256" s="89"/>
      <c r="V256" s="89"/>
      <c r="W256" s="89"/>
      <c r="X256" s="89"/>
      <c r="Y256" s="89"/>
      <c r="Z256" s="89"/>
      <c r="AA256" s="89"/>
      <c r="AB256" s="89"/>
      <c r="AC256" s="89"/>
      <c r="AD256" s="89"/>
      <c r="AE256" s="89"/>
      <c r="AF256" s="89"/>
      <c r="AG256" s="89"/>
      <c r="AH256" s="89"/>
      <c r="AI256" s="89"/>
      <c r="AJ256" s="89"/>
      <c r="AK256" s="89"/>
      <c r="AL256" s="89"/>
      <c r="AM256" s="89"/>
      <c r="AN256" s="89"/>
      <c r="AO256" s="89"/>
    </row>
    <row r="257" spans="2:41" s="1" customFormat="1" x14ac:dyDescent="0.2">
      <c r="B257" s="34"/>
      <c r="D257" s="38"/>
      <c r="F257" s="35"/>
      <c r="G257" s="36"/>
      <c r="H257" s="33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89"/>
      <c r="T257" s="89"/>
      <c r="U257" s="89"/>
      <c r="V257" s="89"/>
      <c r="W257" s="89"/>
      <c r="X257" s="89"/>
      <c r="Y257" s="89"/>
      <c r="Z257" s="89"/>
      <c r="AA257" s="89"/>
      <c r="AB257" s="89"/>
      <c r="AC257" s="89"/>
      <c r="AD257" s="89"/>
      <c r="AE257" s="89"/>
      <c r="AF257" s="89"/>
      <c r="AG257" s="89"/>
      <c r="AH257" s="89"/>
      <c r="AI257" s="89"/>
      <c r="AJ257" s="89"/>
      <c r="AK257" s="89"/>
      <c r="AL257" s="89"/>
      <c r="AM257" s="89"/>
      <c r="AN257" s="89"/>
      <c r="AO257" s="89"/>
    </row>
    <row r="258" spans="2:41" s="1" customFormat="1" x14ac:dyDescent="0.2">
      <c r="B258" s="34"/>
      <c r="D258" s="38"/>
      <c r="F258" s="35"/>
      <c r="G258" s="36"/>
      <c r="H258" s="33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89"/>
      <c r="T258" s="89"/>
      <c r="U258" s="89"/>
      <c r="V258" s="89"/>
      <c r="W258" s="89"/>
      <c r="X258" s="89"/>
      <c r="Y258" s="89"/>
      <c r="Z258" s="89"/>
      <c r="AA258" s="89"/>
      <c r="AB258" s="89"/>
      <c r="AC258" s="89"/>
      <c r="AD258" s="89"/>
      <c r="AE258" s="89"/>
      <c r="AF258" s="89"/>
      <c r="AG258" s="89"/>
      <c r="AH258" s="89"/>
      <c r="AI258" s="89"/>
      <c r="AJ258" s="89"/>
      <c r="AK258" s="89"/>
      <c r="AL258" s="89"/>
      <c r="AM258" s="89"/>
      <c r="AN258" s="89"/>
      <c r="AO258" s="89"/>
    </row>
    <row r="259" spans="2:41" s="1" customFormat="1" x14ac:dyDescent="0.2">
      <c r="B259" s="34"/>
      <c r="D259" s="38"/>
      <c r="F259" s="35"/>
      <c r="G259" s="36"/>
      <c r="H259" s="33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89"/>
      <c r="T259" s="89"/>
      <c r="U259" s="89"/>
      <c r="V259" s="89"/>
      <c r="W259" s="89"/>
      <c r="X259" s="89"/>
      <c r="Y259" s="89"/>
      <c r="Z259" s="89"/>
      <c r="AA259" s="89"/>
      <c r="AB259" s="89"/>
      <c r="AC259" s="89"/>
      <c r="AD259" s="89"/>
      <c r="AE259" s="89"/>
      <c r="AF259" s="89"/>
      <c r="AG259" s="89"/>
      <c r="AH259" s="89"/>
      <c r="AI259" s="89"/>
      <c r="AJ259" s="89"/>
      <c r="AK259" s="89"/>
      <c r="AL259" s="89"/>
      <c r="AM259" s="89"/>
      <c r="AN259" s="89"/>
      <c r="AO259" s="89"/>
    </row>
    <row r="260" spans="2:41" s="1" customFormat="1" x14ac:dyDescent="0.2">
      <c r="B260" s="34"/>
      <c r="D260" s="38"/>
      <c r="F260" s="35"/>
      <c r="G260" s="36"/>
      <c r="H260" s="33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89"/>
      <c r="T260" s="89"/>
      <c r="U260" s="89"/>
      <c r="V260" s="89"/>
      <c r="W260" s="89"/>
      <c r="X260" s="89"/>
      <c r="Y260" s="89"/>
      <c r="Z260" s="89"/>
      <c r="AA260" s="89"/>
      <c r="AB260" s="89"/>
      <c r="AC260" s="89"/>
      <c r="AD260" s="89"/>
      <c r="AE260" s="89"/>
      <c r="AF260" s="89"/>
      <c r="AG260" s="89"/>
      <c r="AH260" s="89"/>
      <c r="AI260" s="89"/>
      <c r="AJ260" s="89"/>
      <c r="AK260" s="89"/>
      <c r="AL260" s="89"/>
      <c r="AM260" s="89"/>
      <c r="AN260" s="89"/>
      <c r="AO260" s="89"/>
    </row>
    <row r="261" spans="2:41" s="1" customFormat="1" x14ac:dyDescent="0.2">
      <c r="B261" s="34"/>
      <c r="D261" s="38"/>
      <c r="F261" s="35"/>
      <c r="G261" s="36"/>
      <c r="H261" s="33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89"/>
      <c r="T261" s="89"/>
      <c r="U261" s="89"/>
      <c r="V261" s="89"/>
      <c r="W261" s="89"/>
      <c r="X261" s="89"/>
      <c r="Y261" s="89"/>
      <c r="Z261" s="89"/>
      <c r="AA261" s="89"/>
      <c r="AB261" s="89"/>
      <c r="AC261" s="89"/>
      <c r="AD261" s="89"/>
      <c r="AE261" s="89"/>
      <c r="AF261" s="89"/>
      <c r="AG261" s="89"/>
      <c r="AH261" s="89"/>
      <c r="AI261" s="89"/>
      <c r="AJ261" s="89"/>
      <c r="AK261" s="89"/>
      <c r="AL261" s="89"/>
      <c r="AM261" s="89"/>
      <c r="AN261" s="89"/>
      <c r="AO261" s="89"/>
    </row>
    <row r="262" spans="2:41" s="1" customFormat="1" x14ac:dyDescent="0.2">
      <c r="B262" s="34"/>
      <c r="D262" s="38"/>
      <c r="F262" s="35"/>
      <c r="G262" s="36"/>
      <c r="H262" s="33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89"/>
      <c r="T262" s="89"/>
      <c r="U262" s="89"/>
      <c r="V262" s="89"/>
      <c r="W262" s="89"/>
      <c r="X262" s="89"/>
      <c r="Y262" s="89"/>
      <c r="Z262" s="89"/>
      <c r="AA262" s="89"/>
      <c r="AB262" s="89"/>
      <c r="AC262" s="89"/>
      <c r="AD262" s="89"/>
      <c r="AE262" s="89"/>
      <c r="AF262" s="89"/>
      <c r="AG262" s="89"/>
      <c r="AH262" s="89"/>
      <c r="AI262" s="89"/>
      <c r="AJ262" s="89"/>
      <c r="AK262" s="89"/>
      <c r="AL262" s="89"/>
      <c r="AM262" s="89"/>
      <c r="AN262" s="89"/>
      <c r="AO262" s="89"/>
    </row>
    <row r="263" spans="2:41" s="1" customFormat="1" x14ac:dyDescent="0.2">
      <c r="B263" s="34"/>
      <c r="D263" s="38"/>
      <c r="F263" s="35"/>
      <c r="G263" s="36"/>
      <c r="H263" s="33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89"/>
      <c r="T263" s="89"/>
      <c r="U263" s="89"/>
      <c r="V263" s="89"/>
      <c r="W263" s="89"/>
      <c r="X263" s="89"/>
      <c r="Y263" s="89"/>
      <c r="Z263" s="89"/>
      <c r="AA263" s="89"/>
      <c r="AB263" s="89"/>
      <c r="AC263" s="89"/>
      <c r="AD263" s="89"/>
      <c r="AE263" s="89"/>
      <c r="AF263" s="89"/>
      <c r="AG263" s="89"/>
      <c r="AH263" s="89"/>
      <c r="AI263" s="89"/>
      <c r="AJ263" s="89"/>
      <c r="AK263" s="89"/>
      <c r="AL263" s="89"/>
      <c r="AM263" s="89"/>
      <c r="AN263" s="89"/>
      <c r="AO263" s="89"/>
    </row>
    <row r="264" spans="2:41" s="1" customFormat="1" x14ac:dyDescent="0.2">
      <c r="B264" s="34"/>
      <c r="D264" s="38"/>
      <c r="F264" s="35"/>
      <c r="G264" s="36"/>
      <c r="H264" s="33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89"/>
      <c r="T264" s="89"/>
      <c r="U264" s="89"/>
      <c r="V264" s="89"/>
      <c r="W264" s="89"/>
      <c r="X264" s="89"/>
      <c r="Y264" s="89"/>
      <c r="Z264" s="89"/>
      <c r="AA264" s="89"/>
      <c r="AB264" s="89"/>
      <c r="AC264" s="89"/>
      <c r="AD264" s="89"/>
      <c r="AE264" s="89"/>
      <c r="AF264" s="89"/>
      <c r="AG264" s="89"/>
      <c r="AH264" s="89"/>
      <c r="AI264" s="89"/>
      <c r="AJ264" s="89"/>
      <c r="AK264" s="89"/>
      <c r="AL264" s="89"/>
      <c r="AM264" s="89"/>
      <c r="AN264" s="89"/>
      <c r="AO264" s="89"/>
    </row>
    <row r="265" spans="2:41" s="1" customFormat="1" x14ac:dyDescent="0.2">
      <c r="B265" s="34"/>
      <c r="D265" s="38"/>
      <c r="F265" s="35"/>
      <c r="G265" s="36"/>
      <c r="H265" s="33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89"/>
      <c r="T265" s="89"/>
      <c r="U265" s="89"/>
      <c r="V265" s="89"/>
      <c r="W265" s="89"/>
      <c r="X265" s="89"/>
      <c r="Y265" s="89"/>
      <c r="Z265" s="89"/>
      <c r="AA265" s="89"/>
      <c r="AB265" s="89"/>
      <c r="AC265" s="89"/>
      <c r="AD265" s="89"/>
      <c r="AE265" s="89"/>
      <c r="AF265" s="89"/>
      <c r="AG265" s="89"/>
      <c r="AH265" s="89"/>
      <c r="AI265" s="89"/>
      <c r="AJ265" s="89"/>
      <c r="AK265" s="89"/>
      <c r="AL265" s="89"/>
      <c r="AM265" s="89"/>
      <c r="AN265" s="89"/>
      <c r="AO265" s="89"/>
    </row>
    <row r="266" spans="2:41" s="1" customFormat="1" x14ac:dyDescent="0.2">
      <c r="B266" s="34"/>
      <c r="D266" s="38"/>
      <c r="F266" s="35"/>
      <c r="G266" s="36"/>
      <c r="H266" s="33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89"/>
      <c r="T266" s="89"/>
      <c r="U266" s="89"/>
      <c r="V266" s="89"/>
      <c r="W266" s="89"/>
      <c r="X266" s="89"/>
      <c r="Y266" s="89"/>
      <c r="Z266" s="89"/>
      <c r="AA266" s="89"/>
      <c r="AB266" s="89"/>
      <c r="AC266" s="89"/>
      <c r="AD266" s="89"/>
      <c r="AE266" s="89"/>
      <c r="AF266" s="89"/>
      <c r="AG266" s="89"/>
      <c r="AH266" s="89"/>
      <c r="AI266" s="89"/>
      <c r="AJ266" s="89"/>
      <c r="AK266" s="89"/>
      <c r="AL266" s="89"/>
      <c r="AM266" s="89"/>
      <c r="AN266" s="89"/>
      <c r="AO266" s="89"/>
    </row>
    <row r="267" spans="2:41" s="1" customFormat="1" x14ac:dyDescent="0.2">
      <c r="B267" s="34"/>
      <c r="D267" s="38"/>
      <c r="F267" s="35"/>
      <c r="G267" s="36"/>
      <c r="H267" s="33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89"/>
      <c r="T267" s="89"/>
      <c r="U267" s="89"/>
      <c r="V267" s="89"/>
      <c r="W267" s="89"/>
      <c r="X267" s="89"/>
      <c r="Y267" s="89"/>
      <c r="Z267" s="89"/>
      <c r="AA267" s="89"/>
      <c r="AB267" s="89"/>
      <c r="AC267" s="89"/>
      <c r="AD267" s="89"/>
      <c r="AE267" s="89"/>
      <c r="AF267" s="89"/>
      <c r="AG267" s="89"/>
      <c r="AH267" s="89"/>
      <c r="AI267" s="89"/>
      <c r="AJ267" s="89"/>
      <c r="AK267" s="89"/>
      <c r="AL267" s="89"/>
      <c r="AM267" s="89"/>
      <c r="AN267" s="89"/>
      <c r="AO267" s="89"/>
    </row>
    <row r="268" spans="2:41" s="1" customFormat="1" x14ac:dyDescent="0.2">
      <c r="B268" s="34"/>
      <c r="D268" s="38"/>
      <c r="F268" s="35"/>
      <c r="G268" s="36"/>
      <c r="H268" s="33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89"/>
      <c r="T268" s="89"/>
      <c r="U268" s="89"/>
      <c r="V268" s="89"/>
      <c r="W268" s="89"/>
      <c r="X268" s="89"/>
      <c r="Y268" s="89"/>
      <c r="Z268" s="89"/>
      <c r="AA268" s="89"/>
      <c r="AB268" s="89"/>
      <c r="AC268" s="89"/>
      <c r="AD268" s="89"/>
      <c r="AE268" s="89"/>
      <c r="AF268" s="89"/>
      <c r="AG268" s="89"/>
      <c r="AH268" s="89"/>
      <c r="AI268" s="89"/>
      <c r="AJ268" s="89"/>
      <c r="AK268" s="89"/>
      <c r="AL268" s="89"/>
      <c r="AM268" s="89"/>
      <c r="AN268" s="89"/>
      <c r="AO268" s="89"/>
    </row>
    <row r="269" spans="2:41" s="1" customFormat="1" x14ac:dyDescent="0.2">
      <c r="B269" s="34"/>
      <c r="D269" s="38"/>
      <c r="F269" s="35"/>
      <c r="G269" s="36"/>
      <c r="H269" s="33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89"/>
      <c r="T269" s="89"/>
      <c r="U269" s="89"/>
      <c r="V269" s="89"/>
      <c r="W269" s="89"/>
      <c r="X269" s="89"/>
      <c r="Y269" s="89"/>
      <c r="Z269" s="89"/>
      <c r="AA269" s="89"/>
      <c r="AB269" s="89"/>
      <c r="AC269" s="89"/>
      <c r="AD269" s="89"/>
      <c r="AE269" s="89"/>
      <c r="AF269" s="89"/>
      <c r="AG269" s="89"/>
      <c r="AH269" s="89"/>
      <c r="AI269" s="89"/>
      <c r="AJ269" s="89"/>
      <c r="AK269" s="89"/>
      <c r="AL269" s="89"/>
      <c r="AM269" s="89"/>
      <c r="AN269" s="89"/>
      <c r="AO269" s="89"/>
    </row>
    <row r="270" spans="2:41" s="1" customFormat="1" x14ac:dyDescent="0.2">
      <c r="B270" s="34"/>
      <c r="D270" s="38"/>
      <c r="F270" s="35"/>
      <c r="G270" s="36"/>
      <c r="H270" s="33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89"/>
      <c r="T270" s="89"/>
      <c r="U270" s="89"/>
      <c r="V270" s="89"/>
      <c r="W270" s="89"/>
      <c r="X270" s="89"/>
      <c r="Y270" s="89"/>
      <c r="Z270" s="89"/>
      <c r="AA270" s="89"/>
      <c r="AB270" s="89"/>
      <c r="AC270" s="89"/>
      <c r="AD270" s="89"/>
      <c r="AE270" s="89"/>
      <c r="AF270" s="89"/>
      <c r="AG270" s="89"/>
      <c r="AH270" s="89"/>
      <c r="AI270" s="89"/>
      <c r="AJ270" s="89"/>
      <c r="AK270" s="89"/>
      <c r="AL270" s="89"/>
      <c r="AM270" s="89"/>
      <c r="AN270" s="89"/>
      <c r="AO270" s="89"/>
    </row>
    <row r="271" spans="2:41" s="1" customFormat="1" x14ac:dyDescent="0.2">
      <c r="B271" s="34"/>
      <c r="D271" s="38"/>
      <c r="F271" s="35"/>
      <c r="G271" s="36"/>
      <c r="H271" s="33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89"/>
      <c r="T271" s="89"/>
      <c r="U271" s="89"/>
      <c r="V271" s="89"/>
      <c r="W271" s="89"/>
      <c r="X271" s="89"/>
      <c r="Y271" s="89"/>
      <c r="Z271" s="89"/>
      <c r="AA271" s="89"/>
      <c r="AB271" s="89"/>
      <c r="AC271" s="89"/>
      <c r="AD271" s="89"/>
      <c r="AE271" s="89"/>
      <c r="AF271" s="89"/>
      <c r="AG271" s="89"/>
      <c r="AH271" s="89"/>
      <c r="AI271" s="89"/>
      <c r="AJ271" s="89"/>
      <c r="AK271" s="89"/>
      <c r="AL271" s="89"/>
      <c r="AM271" s="89"/>
      <c r="AN271" s="89"/>
      <c r="AO271" s="89"/>
    </row>
    <row r="272" spans="2:41" s="1" customFormat="1" x14ac:dyDescent="0.2">
      <c r="B272" s="34"/>
      <c r="D272" s="38"/>
      <c r="F272" s="35"/>
      <c r="G272" s="36"/>
      <c r="H272" s="33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89"/>
      <c r="T272" s="89"/>
      <c r="U272" s="89"/>
      <c r="V272" s="89"/>
      <c r="W272" s="89"/>
      <c r="X272" s="89"/>
      <c r="Y272" s="89"/>
      <c r="Z272" s="89"/>
      <c r="AA272" s="89"/>
      <c r="AB272" s="89"/>
      <c r="AC272" s="89"/>
      <c r="AD272" s="89"/>
      <c r="AE272" s="89"/>
      <c r="AF272" s="89"/>
      <c r="AG272" s="89"/>
      <c r="AH272" s="89"/>
      <c r="AI272" s="89"/>
      <c r="AJ272" s="89"/>
      <c r="AK272" s="89"/>
      <c r="AL272" s="89"/>
      <c r="AM272" s="89"/>
      <c r="AN272" s="89"/>
      <c r="AO272" s="89"/>
    </row>
    <row r="273" spans="2:41" s="1" customFormat="1" x14ac:dyDescent="0.2">
      <c r="B273" s="34"/>
      <c r="D273" s="38"/>
      <c r="F273" s="35"/>
      <c r="G273" s="36"/>
      <c r="H273" s="33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89"/>
      <c r="T273" s="89"/>
      <c r="U273" s="89"/>
      <c r="V273" s="89"/>
      <c r="W273" s="89"/>
      <c r="X273" s="89"/>
      <c r="Y273" s="89"/>
      <c r="Z273" s="89"/>
      <c r="AA273" s="89"/>
      <c r="AB273" s="89"/>
      <c r="AC273" s="89"/>
      <c r="AD273" s="89"/>
      <c r="AE273" s="89"/>
      <c r="AF273" s="89"/>
      <c r="AG273" s="89"/>
      <c r="AH273" s="89"/>
      <c r="AI273" s="89"/>
      <c r="AJ273" s="89"/>
      <c r="AK273" s="89"/>
      <c r="AL273" s="89"/>
      <c r="AM273" s="89"/>
      <c r="AN273" s="89"/>
      <c r="AO273" s="89"/>
    </row>
    <row r="274" spans="2:41" s="1" customFormat="1" x14ac:dyDescent="0.2">
      <c r="B274" s="34"/>
      <c r="D274" s="38"/>
      <c r="F274" s="35"/>
      <c r="G274" s="36"/>
      <c r="H274" s="33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89"/>
      <c r="T274" s="89"/>
      <c r="U274" s="89"/>
      <c r="V274" s="89"/>
      <c r="W274" s="89"/>
      <c r="X274" s="89"/>
      <c r="Y274" s="89"/>
      <c r="Z274" s="89"/>
      <c r="AA274" s="89"/>
      <c r="AB274" s="89"/>
      <c r="AC274" s="89"/>
      <c r="AD274" s="89"/>
      <c r="AE274" s="89"/>
      <c r="AF274" s="89"/>
      <c r="AG274" s="89"/>
      <c r="AH274" s="89"/>
      <c r="AI274" s="89"/>
      <c r="AJ274" s="89"/>
      <c r="AK274" s="89"/>
      <c r="AL274" s="89"/>
      <c r="AM274" s="89"/>
      <c r="AN274" s="89"/>
      <c r="AO274" s="89"/>
    </row>
    <row r="275" spans="2:41" s="1" customFormat="1" x14ac:dyDescent="0.2">
      <c r="B275" s="34"/>
      <c r="D275" s="38"/>
      <c r="F275" s="35"/>
      <c r="G275" s="36"/>
      <c r="H275" s="33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89"/>
      <c r="T275" s="89"/>
      <c r="U275" s="89"/>
      <c r="V275" s="89"/>
      <c r="W275" s="89"/>
      <c r="X275" s="89"/>
      <c r="Y275" s="89"/>
      <c r="Z275" s="89"/>
      <c r="AA275" s="89"/>
      <c r="AB275" s="89"/>
      <c r="AC275" s="89"/>
      <c r="AD275" s="89"/>
      <c r="AE275" s="89"/>
      <c r="AF275" s="89"/>
      <c r="AG275" s="89"/>
      <c r="AH275" s="89"/>
      <c r="AI275" s="89"/>
      <c r="AJ275" s="89"/>
      <c r="AK275" s="89"/>
      <c r="AL275" s="89"/>
      <c r="AM275" s="89"/>
      <c r="AN275" s="89"/>
      <c r="AO275" s="89"/>
    </row>
    <row r="276" spans="2:41" s="1" customFormat="1" x14ac:dyDescent="0.2">
      <c r="B276" s="34"/>
      <c r="D276" s="38"/>
      <c r="F276" s="35"/>
      <c r="G276" s="36"/>
      <c r="H276" s="33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89"/>
      <c r="T276" s="89"/>
      <c r="U276" s="89"/>
      <c r="V276" s="89"/>
      <c r="W276" s="89"/>
      <c r="X276" s="89"/>
      <c r="Y276" s="89"/>
      <c r="Z276" s="89"/>
      <c r="AA276" s="89"/>
      <c r="AB276" s="89"/>
      <c r="AC276" s="89"/>
      <c r="AD276" s="89"/>
      <c r="AE276" s="89"/>
      <c r="AF276" s="89"/>
      <c r="AG276" s="89"/>
      <c r="AH276" s="89"/>
      <c r="AI276" s="89"/>
      <c r="AJ276" s="89"/>
      <c r="AK276" s="89"/>
      <c r="AL276" s="89"/>
      <c r="AM276" s="89"/>
      <c r="AN276" s="89"/>
      <c r="AO276" s="89"/>
    </row>
    <row r="277" spans="2:41" s="1" customFormat="1" x14ac:dyDescent="0.2">
      <c r="B277" s="34"/>
      <c r="D277" s="38"/>
      <c r="F277" s="35"/>
      <c r="G277" s="36"/>
      <c r="H277" s="33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89"/>
      <c r="T277" s="89"/>
      <c r="U277" s="89"/>
      <c r="V277" s="89"/>
      <c r="W277" s="89"/>
      <c r="X277" s="89"/>
      <c r="Y277" s="89"/>
      <c r="Z277" s="89"/>
      <c r="AA277" s="89"/>
      <c r="AB277" s="89"/>
      <c r="AC277" s="89"/>
      <c r="AD277" s="89"/>
      <c r="AE277" s="89"/>
      <c r="AF277" s="89"/>
      <c r="AG277" s="89"/>
      <c r="AH277" s="89"/>
      <c r="AI277" s="89"/>
      <c r="AJ277" s="89"/>
      <c r="AK277" s="89"/>
      <c r="AL277" s="89"/>
      <c r="AM277" s="89"/>
      <c r="AN277" s="89"/>
      <c r="AO277" s="89"/>
    </row>
    <row r="278" spans="2:41" s="1" customFormat="1" x14ac:dyDescent="0.2">
      <c r="B278" s="34"/>
      <c r="D278" s="38"/>
      <c r="F278" s="35"/>
      <c r="G278" s="36"/>
      <c r="H278" s="33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89"/>
      <c r="T278" s="89"/>
      <c r="U278" s="89"/>
      <c r="V278" s="89"/>
      <c r="W278" s="89"/>
      <c r="X278" s="89"/>
      <c r="Y278" s="89"/>
      <c r="Z278" s="89"/>
      <c r="AA278" s="89"/>
      <c r="AB278" s="89"/>
      <c r="AC278" s="89"/>
      <c r="AD278" s="89"/>
      <c r="AE278" s="89"/>
      <c r="AF278" s="89"/>
      <c r="AG278" s="89"/>
      <c r="AH278" s="89"/>
      <c r="AI278" s="89"/>
      <c r="AJ278" s="89"/>
      <c r="AK278" s="89"/>
      <c r="AL278" s="89"/>
      <c r="AM278" s="89"/>
      <c r="AN278" s="89"/>
      <c r="AO278" s="89"/>
    </row>
    <row r="279" spans="2:41" s="1" customFormat="1" x14ac:dyDescent="0.2">
      <c r="B279" s="34"/>
      <c r="D279" s="38"/>
      <c r="F279" s="35"/>
      <c r="G279" s="36"/>
      <c r="H279" s="33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89"/>
      <c r="T279" s="89"/>
      <c r="U279" s="89"/>
      <c r="V279" s="89"/>
      <c r="W279" s="89"/>
      <c r="X279" s="89"/>
      <c r="Y279" s="89"/>
      <c r="Z279" s="89"/>
      <c r="AA279" s="89"/>
      <c r="AB279" s="89"/>
      <c r="AC279" s="89"/>
      <c r="AD279" s="89"/>
      <c r="AE279" s="89"/>
      <c r="AF279" s="89"/>
      <c r="AG279" s="89"/>
      <c r="AH279" s="89"/>
      <c r="AI279" s="89"/>
      <c r="AJ279" s="89"/>
      <c r="AK279" s="89"/>
      <c r="AL279" s="89"/>
      <c r="AM279" s="89"/>
      <c r="AN279" s="89"/>
      <c r="AO279" s="89"/>
    </row>
    <row r="280" spans="2:41" s="1" customFormat="1" x14ac:dyDescent="0.2">
      <c r="B280" s="34"/>
      <c r="D280" s="38"/>
      <c r="F280" s="35"/>
      <c r="G280" s="36"/>
      <c r="H280" s="33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89"/>
      <c r="T280" s="89"/>
      <c r="U280" s="89"/>
      <c r="V280" s="89"/>
      <c r="W280" s="89"/>
      <c r="X280" s="89"/>
      <c r="Y280" s="89"/>
      <c r="Z280" s="89"/>
      <c r="AA280" s="89"/>
      <c r="AB280" s="89"/>
      <c r="AC280" s="89"/>
      <c r="AD280" s="89"/>
      <c r="AE280" s="89"/>
      <c r="AF280" s="89"/>
      <c r="AG280" s="89"/>
      <c r="AH280" s="89"/>
      <c r="AI280" s="89"/>
      <c r="AJ280" s="89"/>
      <c r="AK280" s="89"/>
      <c r="AL280" s="89"/>
      <c r="AM280" s="89"/>
      <c r="AN280" s="89"/>
      <c r="AO280" s="89"/>
    </row>
    <row r="281" spans="2:41" s="1" customFormat="1" x14ac:dyDescent="0.2">
      <c r="B281" s="34"/>
      <c r="D281" s="38"/>
      <c r="F281" s="35"/>
      <c r="G281" s="36"/>
      <c r="H281" s="33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89"/>
      <c r="T281" s="89"/>
      <c r="U281" s="89"/>
      <c r="V281" s="89"/>
      <c r="W281" s="89"/>
      <c r="X281" s="89"/>
      <c r="Y281" s="89"/>
      <c r="Z281" s="89"/>
      <c r="AA281" s="89"/>
      <c r="AB281" s="89"/>
      <c r="AC281" s="89"/>
      <c r="AD281" s="89"/>
      <c r="AE281" s="89"/>
      <c r="AF281" s="89"/>
      <c r="AG281" s="89"/>
      <c r="AH281" s="89"/>
      <c r="AI281" s="89"/>
      <c r="AJ281" s="89"/>
      <c r="AK281" s="89"/>
      <c r="AL281" s="89"/>
      <c r="AM281" s="89"/>
      <c r="AN281" s="89"/>
      <c r="AO281" s="89"/>
    </row>
    <row r="282" spans="2:41" s="1" customFormat="1" x14ac:dyDescent="0.2">
      <c r="B282" s="34"/>
      <c r="D282" s="38"/>
      <c r="F282" s="35"/>
      <c r="G282" s="36"/>
      <c r="H282" s="33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89"/>
      <c r="T282" s="89"/>
      <c r="U282" s="89"/>
      <c r="V282" s="89"/>
      <c r="W282" s="89"/>
      <c r="X282" s="89"/>
      <c r="Y282" s="89"/>
      <c r="Z282" s="89"/>
      <c r="AA282" s="89"/>
      <c r="AB282" s="89"/>
      <c r="AC282" s="89"/>
      <c r="AD282" s="89"/>
      <c r="AE282" s="89"/>
      <c r="AF282" s="89"/>
      <c r="AG282" s="89"/>
      <c r="AH282" s="89"/>
      <c r="AI282" s="89"/>
      <c r="AJ282" s="89"/>
      <c r="AK282" s="89"/>
      <c r="AL282" s="89"/>
      <c r="AM282" s="89"/>
      <c r="AN282" s="89"/>
      <c r="AO282" s="89"/>
    </row>
    <row r="283" spans="2:41" s="1" customFormat="1" x14ac:dyDescent="0.2">
      <c r="B283" s="34"/>
      <c r="D283" s="38"/>
      <c r="F283" s="35"/>
      <c r="G283" s="36"/>
      <c r="H283" s="33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89"/>
      <c r="T283" s="89"/>
      <c r="U283" s="89"/>
      <c r="V283" s="89"/>
      <c r="W283" s="89"/>
      <c r="X283" s="89"/>
      <c r="Y283" s="89"/>
      <c r="Z283" s="89"/>
      <c r="AA283" s="89"/>
      <c r="AB283" s="89"/>
      <c r="AC283" s="89"/>
      <c r="AD283" s="89"/>
      <c r="AE283" s="89"/>
      <c r="AF283" s="89"/>
      <c r="AG283" s="89"/>
      <c r="AH283" s="89"/>
      <c r="AI283" s="89"/>
      <c r="AJ283" s="89"/>
      <c r="AK283" s="89"/>
      <c r="AL283" s="89"/>
      <c r="AM283" s="89"/>
      <c r="AN283" s="89"/>
      <c r="AO283" s="89"/>
    </row>
    <row r="284" spans="2:41" s="1" customFormat="1" x14ac:dyDescent="0.2">
      <c r="B284" s="34"/>
      <c r="D284" s="38"/>
      <c r="F284" s="35"/>
      <c r="G284" s="36"/>
      <c r="H284" s="33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89"/>
      <c r="T284" s="89"/>
      <c r="U284" s="89"/>
      <c r="V284" s="89"/>
      <c r="W284" s="89"/>
      <c r="X284" s="89"/>
      <c r="Y284" s="89"/>
      <c r="Z284" s="89"/>
      <c r="AA284" s="89"/>
      <c r="AB284" s="89"/>
      <c r="AC284" s="89"/>
      <c r="AD284" s="89"/>
      <c r="AE284" s="89"/>
      <c r="AF284" s="89"/>
      <c r="AG284" s="89"/>
      <c r="AH284" s="89"/>
      <c r="AI284" s="89"/>
      <c r="AJ284" s="89"/>
      <c r="AK284" s="89"/>
      <c r="AL284" s="89"/>
      <c r="AM284" s="89"/>
      <c r="AN284" s="89"/>
      <c r="AO284" s="89"/>
    </row>
    <row r="285" spans="2:41" s="1" customFormat="1" x14ac:dyDescent="0.2">
      <c r="B285" s="34"/>
      <c r="D285" s="38"/>
      <c r="F285" s="35"/>
      <c r="G285" s="36"/>
      <c r="H285" s="33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89"/>
      <c r="T285" s="89"/>
      <c r="U285" s="89"/>
      <c r="V285" s="89"/>
      <c r="W285" s="89"/>
      <c r="X285" s="89"/>
      <c r="Y285" s="89"/>
      <c r="Z285" s="89"/>
      <c r="AA285" s="89"/>
      <c r="AB285" s="89"/>
      <c r="AC285" s="89"/>
      <c r="AD285" s="89"/>
      <c r="AE285" s="89"/>
      <c r="AF285" s="89"/>
      <c r="AG285" s="89"/>
      <c r="AH285" s="89"/>
      <c r="AI285" s="89"/>
      <c r="AJ285" s="89"/>
      <c r="AK285" s="89"/>
      <c r="AL285" s="89"/>
      <c r="AM285" s="89"/>
      <c r="AN285" s="89"/>
      <c r="AO285" s="89"/>
    </row>
    <row r="286" spans="2:41" s="1" customFormat="1" x14ac:dyDescent="0.2">
      <c r="B286" s="34"/>
      <c r="D286" s="38"/>
      <c r="F286" s="35"/>
      <c r="G286" s="36"/>
      <c r="H286" s="33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89"/>
      <c r="T286" s="89"/>
      <c r="U286" s="89"/>
      <c r="V286" s="89"/>
      <c r="W286" s="89"/>
      <c r="X286" s="89"/>
      <c r="Y286" s="89"/>
      <c r="Z286" s="89"/>
      <c r="AA286" s="89"/>
      <c r="AB286" s="89"/>
      <c r="AC286" s="89"/>
      <c r="AD286" s="89"/>
      <c r="AE286" s="89"/>
      <c r="AF286" s="89"/>
      <c r="AG286" s="89"/>
      <c r="AH286" s="89"/>
      <c r="AI286" s="89"/>
      <c r="AJ286" s="89"/>
      <c r="AK286" s="89"/>
      <c r="AL286" s="89"/>
      <c r="AM286" s="89"/>
      <c r="AN286" s="89"/>
      <c r="AO286" s="89"/>
    </row>
    <row r="287" spans="2:41" s="1" customFormat="1" x14ac:dyDescent="0.2">
      <c r="B287" s="34"/>
      <c r="D287" s="38"/>
      <c r="F287" s="35"/>
      <c r="G287" s="36"/>
      <c r="H287" s="33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89"/>
      <c r="T287" s="89"/>
      <c r="U287" s="89"/>
      <c r="V287" s="89"/>
      <c r="W287" s="89"/>
      <c r="X287" s="89"/>
      <c r="Y287" s="89"/>
      <c r="Z287" s="89"/>
      <c r="AA287" s="89"/>
      <c r="AB287" s="89"/>
      <c r="AC287" s="89"/>
      <c r="AD287" s="89"/>
      <c r="AE287" s="89"/>
      <c r="AF287" s="89"/>
      <c r="AG287" s="89"/>
      <c r="AH287" s="89"/>
      <c r="AI287" s="89"/>
      <c r="AJ287" s="89"/>
      <c r="AK287" s="89"/>
      <c r="AL287" s="89"/>
      <c r="AM287" s="89"/>
      <c r="AN287" s="89"/>
      <c r="AO287" s="89"/>
    </row>
    <row r="288" spans="2:41" s="1" customFormat="1" x14ac:dyDescent="0.2">
      <c r="B288" s="34"/>
      <c r="D288" s="38"/>
      <c r="F288" s="35"/>
      <c r="G288" s="36"/>
      <c r="H288" s="33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89"/>
      <c r="T288" s="89"/>
      <c r="U288" s="89"/>
      <c r="V288" s="89"/>
      <c r="W288" s="89"/>
      <c r="X288" s="89"/>
      <c r="Y288" s="89"/>
      <c r="Z288" s="89"/>
      <c r="AA288" s="89"/>
      <c r="AB288" s="89"/>
      <c r="AC288" s="89"/>
      <c r="AD288" s="89"/>
      <c r="AE288" s="89"/>
      <c r="AF288" s="89"/>
      <c r="AG288" s="89"/>
      <c r="AH288" s="89"/>
      <c r="AI288" s="89"/>
      <c r="AJ288" s="89"/>
      <c r="AK288" s="89"/>
      <c r="AL288" s="89"/>
      <c r="AM288" s="89"/>
      <c r="AN288" s="89"/>
      <c r="AO288" s="89"/>
    </row>
    <row r="289" spans="2:41" s="1" customFormat="1" x14ac:dyDescent="0.2">
      <c r="B289" s="34"/>
      <c r="D289" s="38"/>
      <c r="F289" s="35"/>
      <c r="G289" s="36"/>
      <c r="H289" s="33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89"/>
      <c r="T289" s="89"/>
      <c r="U289" s="89"/>
      <c r="V289" s="89"/>
      <c r="W289" s="89"/>
      <c r="X289" s="89"/>
      <c r="Y289" s="89"/>
      <c r="Z289" s="89"/>
      <c r="AA289" s="89"/>
      <c r="AB289" s="89"/>
      <c r="AC289" s="89"/>
      <c r="AD289" s="89"/>
      <c r="AE289" s="89"/>
      <c r="AF289" s="89"/>
      <c r="AG289" s="89"/>
      <c r="AH289" s="89"/>
      <c r="AI289" s="89"/>
      <c r="AJ289" s="89"/>
      <c r="AK289" s="89"/>
      <c r="AL289" s="89"/>
      <c r="AM289" s="89"/>
      <c r="AN289" s="89"/>
      <c r="AO289" s="89"/>
    </row>
    <row r="290" spans="2:41" s="1" customFormat="1" x14ac:dyDescent="0.2">
      <c r="B290" s="34"/>
      <c r="D290" s="38"/>
      <c r="F290" s="35"/>
      <c r="G290" s="36"/>
      <c r="H290" s="33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89"/>
      <c r="T290" s="89"/>
      <c r="U290" s="89"/>
      <c r="V290" s="89"/>
      <c r="W290" s="89"/>
      <c r="X290" s="89"/>
      <c r="Y290" s="89"/>
      <c r="Z290" s="89"/>
      <c r="AA290" s="89"/>
      <c r="AB290" s="89"/>
      <c r="AC290" s="89"/>
      <c r="AD290" s="89"/>
      <c r="AE290" s="89"/>
      <c r="AF290" s="89"/>
      <c r="AG290" s="89"/>
      <c r="AH290" s="89"/>
      <c r="AI290" s="89"/>
      <c r="AJ290" s="89"/>
      <c r="AK290" s="89"/>
      <c r="AL290" s="89"/>
      <c r="AM290" s="89"/>
      <c r="AN290" s="89"/>
      <c r="AO290" s="89"/>
    </row>
    <row r="291" spans="2:41" s="1" customFormat="1" x14ac:dyDescent="0.2">
      <c r="B291" s="34"/>
      <c r="D291" s="38"/>
      <c r="F291" s="35"/>
      <c r="G291" s="36"/>
      <c r="H291" s="33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89"/>
      <c r="T291" s="89"/>
      <c r="U291" s="89"/>
      <c r="V291" s="89"/>
      <c r="W291" s="89"/>
      <c r="X291" s="89"/>
      <c r="Y291" s="89"/>
      <c r="Z291" s="89"/>
      <c r="AA291" s="89"/>
      <c r="AB291" s="89"/>
      <c r="AC291" s="89"/>
      <c r="AD291" s="89"/>
      <c r="AE291" s="89"/>
      <c r="AF291" s="89"/>
      <c r="AG291" s="89"/>
      <c r="AH291" s="89"/>
      <c r="AI291" s="89"/>
      <c r="AJ291" s="89"/>
      <c r="AK291" s="89"/>
      <c r="AL291" s="89"/>
      <c r="AM291" s="89"/>
      <c r="AN291" s="89"/>
      <c r="AO291" s="89"/>
    </row>
    <row r="292" spans="2:41" s="1" customFormat="1" x14ac:dyDescent="0.2">
      <c r="B292" s="34"/>
      <c r="D292" s="38"/>
      <c r="F292" s="35"/>
      <c r="G292" s="36"/>
      <c r="H292" s="33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89"/>
      <c r="T292" s="89"/>
      <c r="U292" s="89"/>
      <c r="V292" s="89"/>
      <c r="W292" s="89"/>
      <c r="X292" s="89"/>
      <c r="Y292" s="89"/>
      <c r="Z292" s="89"/>
      <c r="AA292" s="89"/>
      <c r="AB292" s="89"/>
      <c r="AC292" s="89"/>
      <c r="AD292" s="89"/>
      <c r="AE292" s="89"/>
      <c r="AF292" s="89"/>
      <c r="AG292" s="89"/>
      <c r="AH292" s="89"/>
      <c r="AI292" s="89"/>
      <c r="AJ292" s="89"/>
      <c r="AK292" s="89"/>
      <c r="AL292" s="89"/>
      <c r="AM292" s="89"/>
      <c r="AN292" s="89"/>
      <c r="AO292" s="89"/>
    </row>
    <row r="293" spans="2:41" s="1" customFormat="1" x14ac:dyDescent="0.2">
      <c r="B293" s="34"/>
      <c r="D293" s="38"/>
      <c r="F293" s="35"/>
      <c r="G293" s="36"/>
      <c r="H293" s="33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89"/>
      <c r="T293" s="89"/>
      <c r="U293" s="89"/>
      <c r="V293" s="89"/>
      <c r="W293" s="89"/>
      <c r="X293" s="89"/>
      <c r="Y293" s="89"/>
      <c r="Z293" s="89"/>
      <c r="AA293" s="89"/>
      <c r="AB293" s="89"/>
      <c r="AC293" s="89"/>
      <c r="AD293" s="89"/>
      <c r="AE293" s="89"/>
      <c r="AF293" s="89"/>
      <c r="AG293" s="89"/>
      <c r="AH293" s="89"/>
      <c r="AI293" s="89"/>
      <c r="AJ293" s="89"/>
      <c r="AK293" s="89"/>
      <c r="AL293" s="89"/>
      <c r="AM293" s="89"/>
      <c r="AN293" s="89"/>
      <c r="AO293" s="89"/>
    </row>
  </sheetData>
  <mergeCells count="13">
    <mergeCell ref="D180:E180"/>
    <mergeCell ref="B182:D184"/>
    <mergeCell ref="C186:E192"/>
    <mergeCell ref="F166:H166"/>
    <mergeCell ref="D174:G174"/>
    <mergeCell ref="D175:G175"/>
    <mergeCell ref="D176:G176"/>
    <mergeCell ref="D178:G178"/>
    <mergeCell ref="A9:H9"/>
    <mergeCell ref="G167:H167"/>
    <mergeCell ref="F164:H164"/>
    <mergeCell ref="F165:H165"/>
    <mergeCell ref="D179:G179"/>
  </mergeCells>
  <conditionalFormatting sqref="D179:H179 G180:H184">
    <cfRule type="expression" dxfId="5" priority="2" stopIfTrue="1">
      <formula>$D$10&lt;&gt;0</formula>
    </cfRule>
  </conditionalFormatting>
  <conditionalFormatting sqref="H176">
    <cfRule type="expression" dxfId="4" priority="3" stopIfTrue="1">
      <formula>$D$10&lt;&gt;0</formula>
    </cfRule>
  </conditionalFormatting>
  <conditionalFormatting sqref="D176:G176">
    <cfRule type="expression" dxfId="3" priority="4" stopIfTrue="1">
      <formula>$D$10&lt;&gt;0</formula>
    </cfRule>
  </conditionalFormatting>
  <conditionalFormatting sqref="D178:H178">
    <cfRule type="expression" dxfId="2" priority="5" stopIfTrue="1">
      <formula>$D$10&lt;&gt;0</formula>
    </cfRule>
  </conditionalFormatting>
  <conditionalFormatting sqref="H169:H173">
    <cfRule type="cellIs" dxfId="1" priority="6" stopIfTrue="1" operator="between">
      <formula>$D169</formula>
      <formula>$F169</formula>
    </cfRule>
  </conditionalFormatting>
  <conditionalFormatting sqref="F180">
    <cfRule type="expression" dxfId="0" priority="1" stopIfTrue="1">
      <formula>$D$10&lt;&gt;0</formula>
    </cfRule>
  </conditionalFormatting>
  <printOptions horizontalCentered="1"/>
  <pageMargins left="0.59055118110236227" right="0.19685039370078741" top="0.78740157480314965" bottom="0.78740157480314965" header="0.51181102362204722" footer="0.51181102362204722"/>
  <pageSetup paperSize="9" scale="70" orientation="portrait" horizontalDpi="4294967294" verticalDpi="300" r:id="rId1"/>
  <headerFooter alignWithMargins="0">
    <oddFooter>&amp;L&amp;A&amp;RPágina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1"/>
  <sheetViews>
    <sheetView workbookViewId="0">
      <selection activeCell="E12" sqref="E12"/>
    </sheetView>
  </sheetViews>
  <sheetFormatPr defaultRowHeight="14.25" x14ac:dyDescent="0.2"/>
  <cols>
    <col min="1" max="1" width="6.28515625" style="83" customWidth="1"/>
    <col min="2" max="2" width="39.140625" style="45" bestFit="1" customWidth="1"/>
    <col min="3" max="3" width="15.28515625" style="81" bestFit="1" customWidth="1"/>
    <col min="4" max="4" width="10.7109375" style="82" customWidth="1"/>
    <col min="5" max="5" width="9.28515625" style="82" bestFit="1" customWidth="1"/>
    <col min="6" max="6" width="9" style="44" customWidth="1"/>
    <col min="7" max="7" width="10.140625" style="45" customWidth="1"/>
    <col min="8" max="8" width="9.140625" style="43"/>
    <col min="9" max="9" width="9.28515625" style="82" bestFit="1" customWidth="1"/>
    <col min="10" max="10" width="9" style="44" customWidth="1"/>
    <col min="11" max="16384" width="9.140625" style="43"/>
  </cols>
  <sheetData>
    <row r="1" spans="1:14" s="104" customFormat="1" ht="70.5" customHeight="1" x14ac:dyDescent="0.2">
      <c r="A1" s="4" t="str">
        <f>'Planilha orçamentária'!A5</f>
        <v>Proprietário: PREFEITURA MUNICIPAL DE CORDEIRÓPOLIS</v>
      </c>
      <c r="B1" s="100"/>
      <c r="C1" s="101"/>
      <c r="D1" s="101"/>
      <c r="E1" s="101"/>
      <c r="F1" s="102"/>
      <c r="G1" s="103"/>
      <c r="I1" s="103"/>
      <c r="K1" s="112"/>
      <c r="L1" s="112"/>
    </row>
    <row r="2" spans="1:14" s="104" customFormat="1" ht="15.75" customHeight="1" x14ac:dyDescent="0.25">
      <c r="A2" s="4" t="str">
        <f>'Planilha orçamentária'!A6</f>
        <v>Obra : REFORMA DA UNIDADE BÁSICA DE SAÚDE TOLEDO BARROS - ESF DALCY DE CAMPOS DE TOLEDO</v>
      </c>
      <c r="B2" s="100"/>
      <c r="C2" s="101"/>
      <c r="D2" s="101"/>
      <c r="E2" s="101"/>
      <c r="F2" s="102"/>
      <c r="G2" s="103"/>
      <c r="I2" s="103"/>
      <c r="K2" s="113"/>
      <c r="L2" s="114"/>
    </row>
    <row r="3" spans="1:14" s="104" customFormat="1" ht="14.25" customHeight="1" x14ac:dyDescent="0.2">
      <c r="A3" s="4" t="str">
        <f>'Planilha orçamentária'!A7</f>
        <v>Local : MUNICÍPIO DE CORDEIRÓPOLIS/SP</v>
      </c>
      <c r="B3" s="100"/>
      <c r="C3" s="101"/>
      <c r="D3" s="101"/>
      <c r="E3" s="101"/>
      <c r="F3" s="102"/>
      <c r="G3" s="103"/>
      <c r="I3" s="103"/>
    </row>
    <row r="4" spans="1:14" s="104" customFormat="1" ht="15.75" customHeight="1" x14ac:dyDescent="0.25">
      <c r="A4" s="292" t="s">
        <v>25</v>
      </c>
      <c r="B4" s="292"/>
      <c r="C4" s="292"/>
      <c r="D4" s="292"/>
      <c r="E4" s="292"/>
      <c r="F4" s="292"/>
      <c r="G4" s="292"/>
      <c r="H4" s="292"/>
      <c r="I4" s="292"/>
      <c r="J4" s="292"/>
      <c r="K4" s="292"/>
      <c r="L4" s="292"/>
      <c r="M4" s="106"/>
      <c r="N4" s="106"/>
    </row>
    <row r="5" spans="1:14" s="104" customFormat="1" ht="14.25" customHeight="1" thickBot="1" x14ac:dyDescent="0.25">
      <c r="A5" s="105"/>
      <c r="B5" s="105"/>
      <c r="C5" s="105"/>
      <c r="D5" s="105"/>
      <c r="E5" s="105"/>
      <c r="F5" s="105"/>
      <c r="G5" s="103"/>
      <c r="I5" s="103"/>
    </row>
    <row r="6" spans="1:14" s="48" customFormat="1" ht="16.5" x14ac:dyDescent="0.3">
      <c r="A6" s="46"/>
      <c r="B6" s="47"/>
      <c r="C6" s="294" t="s">
        <v>31</v>
      </c>
      <c r="D6" s="294" t="s">
        <v>32</v>
      </c>
      <c r="E6" s="286" t="s">
        <v>51</v>
      </c>
      <c r="F6" s="287"/>
      <c r="G6" s="286" t="s">
        <v>52</v>
      </c>
      <c r="H6" s="287"/>
      <c r="I6" s="286" t="s">
        <v>53</v>
      </c>
      <c r="J6" s="287"/>
      <c r="K6" s="286" t="s">
        <v>54</v>
      </c>
      <c r="L6" s="287"/>
      <c r="M6" s="286" t="s">
        <v>150</v>
      </c>
      <c r="N6" s="287"/>
    </row>
    <row r="7" spans="1:14" s="45" customFormat="1" ht="15.6" customHeight="1" thickBot="1" x14ac:dyDescent="0.35">
      <c r="A7" s="49" t="s">
        <v>26</v>
      </c>
      <c r="B7" s="50"/>
      <c r="C7" s="295"/>
      <c r="D7" s="295"/>
      <c r="E7" s="288"/>
      <c r="F7" s="289"/>
      <c r="G7" s="288"/>
      <c r="H7" s="289"/>
      <c r="I7" s="288"/>
      <c r="J7" s="289"/>
      <c r="K7" s="288"/>
      <c r="L7" s="289"/>
      <c r="M7" s="288"/>
      <c r="N7" s="289"/>
    </row>
    <row r="8" spans="1:14" s="45" customFormat="1" ht="15.6" customHeight="1" thickBot="1" x14ac:dyDescent="0.35">
      <c r="A8" s="51"/>
      <c r="B8" s="52"/>
      <c r="C8" s="296"/>
      <c r="D8" s="296"/>
      <c r="E8" s="84" t="s">
        <v>27</v>
      </c>
      <c r="F8" s="84" t="s">
        <v>28</v>
      </c>
      <c r="G8" s="84" t="s">
        <v>27</v>
      </c>
      <c r="H8" s="84" t="s">
        <v>28</v>
      </c>
      <c r="I8" s="84" t="s">
        <v>27</v>
      </c>
      <c r="J8" s="84" t="s">
        <v>28</v>
      </c>
      <c r="K8" s="84" t="s">
        <v>27</v>
      </c>
      <c r="L8" s="84" t="s">
        <v>28</v>
      </c>
      <c r="M8" s="84" t="s">
        <v>27</v>
      </c>
      <c r="N8" s="84" t="s">
        <v>28</v>
      </c>
    </row>
    <row r="9" spans="1:14" s="45" customFormat="1" ht="16.5" x14ac:dyDescent="0.3">
      <c r="A9" s="53">
        <f>'Planilha orçamentária'!A12</f>
        <v>1</v>
      </c>
      <c r="B9" s="54" t="str">
        <f>'Planilha orçamentária'!D12</f>
        <v>SERVIÇOS PRELIMINARES</v>
      </c>
      <c r="C9" s="55">
        <f>'Planilha orçamentária'!H22*(1+'Planilha orçamentária'!E160)</f>
        <v>6784.6234319927917</v>
      </c>
      <c r="D9" s="86">
        <f>C9/$C$28</f>
        <v>5.5112347812709774E-2</v>
      </c>
      <c r="E9" s="57">
        <v>100</v>
      </c>
      <c r="F9" s="58">
        <f>E9</f>
        <v>100</v>
      </c>
      <c r="G9" s="57"/>
      <c r="H9" s="58">
        <f>F9+G9</f>
        <v>100</v>
      </c>
      <c r="I9" s="57"/>
      <c r="J9" s="65">
        <f>H9+I9</f>
        <v>100</v>
      </c>
      <c r="K9" s="57"/>
      <c r="L9" s="65">
        <f>J9+K9</f>
        <v>100</v>
      </c>
      <c r="M9" s="57"/>
      <c r="N9" s="65">
        <f>L9+M9</f>
        <v>100</v>
      </c>
    </row>
    <row r="10" spans="1:14" s="45" customFormat="1" ht="16.5" x14ac:dyDescent="0.3">
      <c r="A10" s="59"/>
      <c r="B10" s="60"/>
      <c r="C10" s="61"/>
      <c r="D10" s="62"/>
      <c r="E10" s="63"/>
      <c r="F10" s="64"/>
      <c r="G10" s="63"/>
      <c r="H10" s="64"/>
      <c r="I10" s="63"/>
      <c r="J10" s="64"/>
      <c r="K10" s="63"/>
      <c r="L10" s="64"/>
      <c r="M10" s="63"/>
      <c r="N10" s="64"/>
    </row>
    <row r="11" spans="1:14" s="45" customFormat="1" ht="16.5" x14ac:dyDescent="0.3">
      <c r="A11" s="59" t="str">
        <f>'Planilha orçamentária'!A24</f>
        <v>2</v>
      </c>
      <c r="B11" s="60" t="str">
        <f>'Planilha orçamentária'!D24</f>
        <v>INSTALAÇÕES HIDRAULICAS</v>
      </c>
      <c r="C11" s="61">
        <f>'Planilha orçamentária'!H52*(1+'Planilha orçamentária'!E160)</f>
        <v>7672.6807995364052</v>
      </c>
      <c r="D11" s="56">
        <f>C11/$C$28</f>
        <v>6.232614928721953E-2</v>
      </c>
      <c r="E11" s="57">
        <v>20</v>
      </c>
      <c r="F11" s="65">
        <f>E11</f>
        <v>20</v>
      </c>
      <c r="G11" s="57">
        <v>80</v>
      </c>
      <c r="H11" s="65">
        <f>F11+G11</f>
        <v>100</v>
      </c>
      <c r="I11" s="57"/>
      <c r="J11" s="65">
        <f>H11+I11</f>
        <v>100</v>
      </c>
      <c r="K11" s="57"/>
      <c r="L11" s="65">
        <f>J11+K11</f>
        <v>100</v>
      </c>
      <c r="M11" s="57"/>
      <c r="N11" s="65">
        <f>L11+M11</f>
        <v>100</v>
      </c>
    </row>
    <row r="12" spans="1:14" s="45" customFormat="1" ht="16.5" x14ac:dyDescent="0.3">
      <c r="A12" s="59"/>
      <c r="B12" s="60"/>
      <c r="C12" s="61"/>
      <c r="D12" s="62"/>
      <c r="E12" s="57"/>
      <c r="F12" s="65"/>
      <c r="G12" s="57"/>
      <c r="H12" s="65"/>
      <c r="I12" s="57"/>
      <c r="J12" s="65"/>
      <c r="K12" s="57"/>
      <c r="L12" s="65"/>
      <c r="M12" s="57"/>
      <c r="N12" s="65"/>
    </row>
    <row r="13" spans="1:14" s="45" customFormat="1" ht="16.5" x14ac:dyDescent="0.3">
      <c r="A13" s="59" t="str">
        <f>'Planilha orçamentária'!A54</f>
        <v>3</v>
      </c>
      <c r="B13" s="60" t="str">
        <f>'Planilha orçamentária'!D54</f>
        <v>INSTALAÇÕES ELÉTRICAS</v>
      </c>
      <c r="C13" s="61">
        <f>'Planilha orçamentária'!H94*(1+'Planilha orçamentária'!E160)</f>
        <v>8065.226187154698</v>
      </c>
      <c r="D13" s="56">
        <f>C13/$C$28</f>
        <v>6.5514844747114775E-2</v>
      </c>
      <c r="E13" s="57"/>
      <c r="F13" s="65">
        <f>E13</f>
        <v>0</v>
      </c>
      <c r="G13" s="57">
        <v>65</v>
      </c>
      <c r="H13" s="65">
        <f>F13+G13</f>
        <v>65</v>
      </c>
      <c r="I13" s="57">
        <v>45</v>
      </c>
      <c r="J13" s="65">
        <f>H13+I13</f>
        <v>110</v>
      </c>
      <c r="K13" s="57"/>
      <c r="L13" s="65">
        <f>J13+K13</f>
        <v>110</v>
      </c>
      <c r="M13" s="57"/>
      <c r="N13" s="65">
        <f>L13+M13</f>
        <v>110</v>
      </c>
    </row>
    <row r="14" spans="1:14" s="45" customFormat="1" ht="16.5" x14ac:dyDescent="0.3">
      <c r="A14" s="59"/>
      <c r="B14" s="60"/>
      <c r="C14" s="61"/>
      <c r="D14" s="62"/>
      <c r="E14" s="63"/>
      <c r="F14" s="64"/>
      <c r="G14" s="63"/>
      <c r="H14" s="64"/>
      <c r="I14" s="63"/>
      <c r="J14" s="64"/>
      <c r="K14" s="63"/>
      <c r="L14" s="64"/>
      <c r="M14" s="63"/>
      <c r="N14" s="64"/>
    </row>
    <row r="15" spans="1:14" s="45" customFormat="1" ht="16.5" x14ac:dyDescent="0.3">
      <c r="A15" s="59">
        <f>'Planilha orçamentária'!A96</f>
        <v>4</v>
      </c>
      <c r="B15" s="60" t="str">
        <f>'Planilha orçamentária'!D96</f>
        <v>PISOS</v>
      </c>
      <c r="C15" s="61">
        <f>'Planilha orçamentária'!H101*(1+'Planilha orçamentária'!E160)</f>
        <v>21506.750469049239</v>
      </c>
      <c r="D15" s="56">
        <f>C15/$C$28</f>
        <v>0.17470203380517699</v>
      </c>
      <c r="E15" s="57"/>
      <c r="F15" s="65">
        <f>E15</f>
        <v>0</v>
      </c>
      <c r="G15" s="63">
        <v>20</v>
      </c>
      <c r="H15" s="64">
        <f>F15+G15</f>
        <v>20</v>
      </c>
      <c r="I15" s="57">
        <v>35</v>
      </c>
      <c r="J15" s="65">
        <f>H15+I15</f>
        <v>55</v>
      </c>
      <c r="K15" s="57">
        <v>45</v>
      </c>
      <c r="L15" s="65">
        <f>J15+K15</f>
        <v>100</v>
      </c>
      <c r="M15" s="57"/>
      <c r="N15" s="65">
        <f>L15+M15</f>
        <v>100</v>
      </c>
    </row>
    <row r="16" spans="1:14" s="45" customFormat="1" ht="16.5" x14ac:dyDescent="0.3">
      <c r="A16" s="59"/>
      <c r="B16" s="60"/>
      <c r="C16" s="61"/>
      <c r="D16" s="62"/>
      <c r="E16" s="63"/>
      <c r="F16" s="64"/>
      <c r="G16" s="63"/>
      <c r="H16" s="64"/>
      <c r="I16" s="63"/>
      <c r="J16" s="64"/>
      <c r="K16" s="63"/>
      <c r="L16" s="64"/>
      <c r="M16" s="63"/>
      <c r="N16" s="64"/>
    </row>
    <row r="17" spans="1:14" s="45" customFormat="1" ht="16.5" x14ac:dyDescent="0.3">
      <c r="A17" s="59">
        <f>'Planilha orçamentária'!A103</f>
        <v>5</v>
      </c>
      <c r="B17" s="60" t="str">
        <f>'Planilha orçamentária'!D103</f>
        <v>PRATELEIRAS EM ARDÓSIA</v>
      </c>
      <c r="C17" s="61">
        <f>'Planilha orçamentária'!H115*(1+'Planilha orçamentária'!E160)</f>
        <v>7205.5301980304812</v>
      </c>
      <c r="D17" s="56">
        <f>C17/$C$28</f>
        <v>5.8531426309713176E-2</v>
      </c>
      <c r="E17" s="57"/>
      <c r="F17" s="65">
        <f>E17</f>
        <v>0</v>
      </c>
      <c r="G17" s="63">
        <v>15</v>
      </c>
      <c r="H17" s="64">
        <f>F17+G17</f>
        <v>15</v>
      </c>
      <c r="I17" s="57">
        <v>85</v>
      </c>
      <c r="J17" s="65">
        <f>H17+I17</f>
        <v>100</v>
      </c>
      <c r="K17" s="57"/>
      <c r="L17" s="65">
        <f>J17+K17</f>
        <v>100</v>
      </c>
      <c r="M17" s="57"/>
      <c r="N17" s="65">
        <f>L17+M17</f>
        <v>100</v>
      </c>
    </row>
    <row r="18" spans="1:14" s="45" customFormat="1" ht="16.5" x14ac:dyDescent="0.3">
      <c r="A18" s="59"/>
      <c r="B18" s="60"/>
      <c r="C18" s="61"/>
      <c r="D18" s="66"/>
      <c r="E18" s="63"/>
      <c r="F18" s="64"/>
      <c r="G18" s="63"/>
      <c r="H18" s="64"/>
      <c r="I18" s="63"/>
      <c r="J18" s="64"/>
      <c r="K18" s="63"/>
      <c r="L18" s="64"/>
      <c r="M18" s="63"/>
      <c r="N18" s="64"/>
    </row>
    <row r="19" spans="1:14" s="45" customFormat="1" ht="16.5" x14ac:dyDescent="0.3">
      <c r="A19" s="59">
        <f>'Planilha orçamentária'!A117</f>
        <v>6</v>
      </c>
      <c r="B19" s="60" t="str">
        <f>'Planilha orçamentária'!D117</f>
        <v>COMPARTIMENTO PARA COMPRESSOR</v>
      </c>
      <c r="C19" s="61">
        <f>'Planilha orçamentária'!H132*(1+'Planilha orçamentária'!E160)</f>
        <v>1244.1759799805509</v>
      </c>
      <c r="D19" s="56">
        <f>C19/$C$28</f>
        <v>1.0106597666949189E-2</v>
      </c>
      <c r="E19" s="57"/>
      <c r="F19" s="65">
        <f>E19</f>
        <v>0</v>
      </c>
      <c r="G19" s="63">
        <v>100</v>
      </c>
      <c r="H19" s="64">
        <f>F19+G19</f>
        <v>100</v>
      </c>
      <c r="I19" s="57"/>
      <c r="J19" s="65">
        <f>H19+I19</f>
        <v>100</v>
      </c>
      <c r="K19" s="57"/>
      <c r="L19" s="64">
        <f>K19</f>
        <v>0</v>
      </c>
      <c r="M19" s="57"/>
      <c r="N19" s="64">
        <f>M19</f>
        <v>0</v>
      </c>
    </row>
    <row r="20" spans="1:14" s="45" customFormat="1" ht="16.5" x14ac:dyDescent="0.3">
      <c r="A20" s="59"/>
      <c r="B20" s="60"/>
      <c r="C20" s="61"/>
      <c r="D20" s="62"/>
      <c r="E20" s="63"/>
      <c r="F20" s="64"/>
      <c r="G20" s="63"/>
      <c r="H20" s="64"/>
      <c r="I20" s="63"/>
      <c r="J20" s="64"/>
      <c r="K20" s="63"/>
      <c r="L20" s="64"/>
      <c r="M20" s="63"/>
      <c r="N20" s="64"/>
    </row>
    <row r="21" spans="1:14" s="45" customFormat="1" ht="16.5" x14ac:dyDescent="0.3">
      <c r="A21" s="59" t="str">
        <f>'Planilha orçamentária'!A134</f>
        <v>7</v>
      </c>
      <c r="B21" s="60" t="str">
        <f>'Planilha orçamentária'!D134</f>
        <v xml:space="preserve">REDE DE AR COMPRIMIDO </v>
      </c>
      <c r="C21" s="61">
        <f>'Planilha orçamentária'!H138*(1+'Planilha orçamentária'!E160)</f>
        <v>721.88695394583078</v>
      </c>
      <c r="D21" s="56">
        <f>C21/$C$28</f>
        <v>5.8639783454620615E-3</v>
      </c>
      <c r="E21" s="57"/>
      <c r="F21" s="65">
        <f>E21</f>
        <v>0</v>
      </c>
      <c r="G21" s="57"/>
      <c r="H21" s="64">
        <f>F21+G21</f>
        <v>0</v>
      </c>
      <c r="I21" s="63">
        <v>100</v>
      </c>
      <c r="J21" s="65">
        <f>H21+I21</f>
        <v>100</v>
      </c>
      <c r="K21" s="63"/>
      <c r="L21" s="65">
        <f>J21+K21</f>
        <v>100</v>
      </c>
      <c r="M21" s="63"/>
      <c r="N21" s="65">
        <f>L21+M21</f>
        <v>100</v>
      </c>
    </row>
    <row r="22" spans="1:14" s="45" customFormat="1" ht="16.5" x14ac:dyDescent="0.3">
      <c r="A22" s="59"/>
      <c r="B22" s="60"/>
      <c r="C22" s="61"/>
      <c r="D22" s="62"/>
      <c r="E22" s="63"/>
      <c r="F22" s="64"/>
      <c r="G22" s="63"/>
      <c r="H22" s="64"/>
      <c r="I22" s="63"/>
      <c r="J22" s="64"/>
      <c r="K22" s="63"/>
      <c r="L22" s="64"/>
      <c r="M22" s="63"/>
      <c r="N22" s="64"/>
    </row>
    <row r="23" spans="1:14" s="45" customFormat="1" ht="16.5" x14ac:dyDescent="0.3">
      <c r="A23" s="59" t="str">
        <f>'Planilha orçamentária'!A140</f>
        <v>8</v>
      </c>
      <c r="B23" s="60" t="str">
        <f>'Planilha orçamentária'!D140</f>
        <v>PINTURA</v>
      </c>
      <c r="C23" s="61">
        <f>'Planilha orçamentária'!H144*(1+'Planilha orçamentária'!E160)</f>
        <v>31540.541606354487</v>
      </c>
      <c r="D23" s="56">
        <f>C23/$C$28</f>
        <v>0.25620777875657036</v>
      </c>
      <c r="E23" s="57"/>
      <c r="F23" s="65">
        <f>E23</f>
        <v>0</v>
      </c>
      <c r="G23" s="57"/>
      <c r="H23" s="64">
        <f>F23+G23</f>
        <v>0</v>
      </c>
      <c r="I23" s="63">
        <v>25</v>
      </c>
      <c r="J23" s="65">
        <f>H23+I23</f>
        <v>25</v>
      </c>
      <c r="K23" s="63">
        <v>30</v>
      </c>
      <c r="L23" s="65">
        <f>J23+K23</f>
        <v>55</v>
      </c>
      <c r="M23" s="63">
        <v>45</v>
      </c>
      <c r="N23" s="65">
        <f>L23+M23</f>
        <v>100</v>
      </c>
    </row>
    <row r="24" spans="1:14" s="45" customFormat="1" ht="16.5" x14ac:dyDescent="0.3">
      <c r="A24" s="59"/>
      <c r="B24" s="60"/>
      <c r="C24" s="61"/>
      <c r="D24" s="62"/>
      <c r="E24" s="57"/>
      <c r="F24" s="65"/>
      <c r="G24" s="57"/>
      <c r="H24" s="64"/>
      <c r="I24" s="63"/>
      <c r="J24" s="65"/>
      <c r="K24" s="63"/>
      <c r="L24" s="65"/>
      <c r="M24" s="63"/>
      <c r="N24" s="65"/>
    </row>
    <row r="25" spans="1:14" s="45" customFormat="1" ht="16.5" x14ac:dyDescent="0.3">
      <c r="A25" s="59">
        <f>'Planilha orçamentária'!A146</f>
        <v>9</v>
      </c>
      <c r="B25" s="60" t="str">
        <f>'Planilha orçamentária'!D146</f>
        <v>SERVIÇOS COMPLEMENTARES</v>
      </c>
      <c r="C25" s="61">
        <f>'Planilha orçamentária'!H157*(1+'Planilha orçamentária'!E160)</f>
        <v>38363.908339634057</v>
      </c>
      <c r="D25" s="56">
        <f>C25/$C$28</f>
        <v>0.31163484326908414</v>
      </c>
      <c r="E25" s="57"/>
      <c r="F25" s="65">
        <f>E25</f>
        <v>0</v>
      </c>
      <c r="G25" s="57"/>
      <c r="H25" s="64">
        <f>F25+G25</f>
        <v>0</v>
      </c>
      <c r="I25" s="63">
        <v>30</v>
      </c>
      <c r="J25" s="65">
        <f>H25+I25</f>
        <v>30</v>
      </c>
      <c r="K25" s="63">
        <v>35</v>
      </c>
      <c r="L25" s="65">
        <f>J25+K25</f>
        <v>65</v>
      </c>
      <c r="M25" s="63">
        <v>35</v>
      </c>
      <c r="N25" s="65">
        <f>L25+M25</f>
        <v>100</v>
      </c>
    </row>
    <row r="26" spans="1:14" s="45" customFormat="1" ht="17.25" thickBot="1" x14ac:dyDescent="0.35">
      <c r="A26" s="59"/>
      <c r="B26" s="60"/>
      <c r="C26" s="61"/>
      <c r="D26" s="56"/>
      <c r="E26" s="63"/>
      <c r="F26" s="64"/>
      <c r="G26" s="57"/>
      <c r="H26" s="64"/>
      <c r="I26" s="63"/>
      <c r="J26" s="65"/>
      <c r="K26" s="63"/>
      <c r="L26" s="65"/>
      <c r="M26" s="63"/>
      <c r="N26" s="65"/>
    </row>
    <row r="27" spans="1:14" ht="17.25" thickBot="1" x14ac:dyDescent="0.35">
      <c r="A27" s="67"/>
      <c r="B27" s="68"/>
      <c r="C27" s="69">
        <f>SUM(C9:C26)</f>
        <v>123105.32396567854</v>
      </c>
      <c r="D27" s="87"/>
      <c r="E27" s="70"/>
      <c r="F27" s="70"/>
      <c r="G27" s="70"/>
      <c r="H27" s="70"/>
      <c r="I27" s="70"/>
      <c r="J27" s="70"/>
      <c r="K27" s="70"/>
      <c r="L27" s="70"/>
      <c r="M27" s="70"/>
      <c r="N27" s="70"/>
    </row>
    <row r="28" spans="1:14" ht="15" thickBot="1" x14ac:dyDescent="0.25">
      <c r="A28" s="71"/>
      <c r="B28" s="72" t="s">
        <v>29</v>
      </c>
      <c r="C28" s="73">
        <f>C27</f>
        <v>123105.32396567854</v>
      </c>
      <c r="D28" s="74">
        <f>SUM(D9:D26)</f>
        <v>1</v>
      </c>
      <c r="E28" s="75">
        <f>SUMPRODUCT(E9:E26,$D$9:$D$26)/100</f>
        <v>6.7577577670153682E-2</v>
      </c>
      <c r="F28" s="76">
        <f>E28</f>
        <v>6.7577577670153682E-2</v>
      </c>
      <c r="G28" s="75">
        <f>SUMPRODUCT(G9:G26,$D$9:$D$26)/100</f>
        <v>0.14627228688984181</v>
      </c>
      <c r="H28" s="85">
        <f>F28+G28</f>
        <v>0.2138498645599955</v>
      </c>
      <c r="I28" s="75">
        <f>SUMPRODUCT(I9:I26,$D$9:$D$26)/100</f>
        <v>0.30378548034659969</v>
      </c>
      <c r="J28" s="85">
        <f>H28+I28</f>
        <v>0.51763534490659513</v>
      </c>
      <c r="K28" s="75">
        <f>SUMPRODUCT(K9:K26,$D$9:$D$26)/100</f>
        <v>0.26455044398348021</v>
      </c>
      <c r="L28" s="85">
        <f>J28+K28</f>
        <v>0.7821857888900754</v>
      </c>
      <c r="M28" s="75">
        <f>SUMPRODUCT(M9:M26,$D$9:$D$26)/100</f>
        <v>0.22436569558463609</v>
      </c>
      <c r="N28" s="85">
        <f>L28+M28</f>
        <v>1.0065514844747114</v>
      </c>
    </row>
    <row r="29" spans="1:14" ht="15" thickBot="1" x14ac:dyDescent="0.25">
      <c r="A29" s="77"/>
      <c r="B29" s="78" t="s">
        <v>30</v>
      </c>
      <c r="C29" s="79"/>
      <c r="D29" s="80"/>
      <c r="E29" s="290">
        <f>E28*$C$28</f>
        <v>8319.1595919000738</v>
      </c>
      <c r="F29" s="291"/>
      <c r="G29" s="290">
        <f>G28*$C$28</f>
        <v>18006.897264774652</v>
      </c>
      <c r="H29" s="291"/>
      <c r="I29" s="290">
        <f>I28*$C$28</f>
        <v>37397.609974137427</v>
      </c>
      <c r="J29" s="291"/>
      <c r="K29" s="290">
        <f>K28*$C$28</f>
        <v>32567.568111850425</v>
      </c>
      <c r="L29" s="291"/>
      <c r="M29" s="290">
        <f>M28*$C$28</f>
        <v>27620.611641731437</v>
      </c>
      <c r="N29" s="291"/>
    </row>
    <row r="30" spans="1:14" x14ac:dyDescent="0.2">
      <c r="K30" s="293"/>
      <c r="L30" s="293"/>
    </row>
    <row r="111" spans="2:10" s="83" customFormat="1" ht="90" customHeight="1" x14ac:dyDescent="0.2">
      <c r="B111" s="45"/>
      <c r="C111" s="81"/>
      <c r="D111" s="82"/>
      <c r="E111" s="82"/>
      <c r="F111" s="44"/>
      <c r="G111" s="45"/>
      <c r="H111" s="43"/>
      <c r="I111" s="82"/>
      <c r="J111" s="44"/>
    </row>
  </sheetData>
  <mergeCells count="14">
    <mergeCell ref="M6:N7"/>
    <mergeCell ref="M29:N29"/>
    <mergeCell ref="A4:L4"/>
    <mergeCell ref="I6:J7"/>
    <mergeCell ref="K30:L30"/>
    <mergeCell ref="K6:L7"/>
    <mergeCell ref="K29:L29"/>
    <mergeCell ref="C6:C8"/>
    <mergeCell ref="D6:D8"/>
    <mergeCell ref="E6:F7"/>
    <mergeCell ref="I29:J29"/>
    <mergeCell ref="G6:H7"/>
    <mergeCell ref="E29:F29"/>
    <mergeCell ref="G29:H29"/>
  </mergeCells>
  <printOptions horizontalCentered="1"/>
  <pageMargins left="0.11811023622047245" right="0.27559055118110237" top="0.6692913385826772" bottom="0.39370078740157483" header="0.19685039370078741" footer="0.11811023622047245"/>
  <pageSetup paperSize="9" scale="68" orientation="landscape" horizontalDpi="300" verticalDpi="300" r:id="rId1"/>
  <headerFooter alignWithMargins="0">
    <oddFooter>&amp;L&amp;A&amp;RPágina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7"/>
  <sheetViews>
    <sheetView workbookViewId="0">
      <selection activeCell="J109" sqref="J109"/>
    </sheetView>
  </sheetViews>
  <sheetFormatPr defaultRowHeight="12.75" x14ac:dyDescent="0.2"/>
  <cols>
    <col min="2" max="2" width="9" bestFit="1" customWidth="1"/>
    <col min="3" max="3" width="33.5703125" customWidth="1"/>
    <col min="12" max="12" width="12.140625" customWidth="1"/>
    <col min="13" max="13" width="41.5703125" customWidth="1"/>
    <col min="14" max="14" width="9.42578125" bestFit="1" customWidth="1"/>
    <col min="15" max="15" width="11.5703125" bestFit="1" customWidth="1"/>
    <col min="16" max="16" width="11" customWidth="1"/>
  </cols>
  <sheetData>
    <row r="2" spans="2:17" x14ac:dyDescent="0.2">
      <c r="C2" s="163" t="s">
        <v>74</v>
      </c>
      <c r="D2" s="164">
        <v>0.91959999999999997</v>
      </c>
    </row>
    <row r="4" spans="2:17" ht="13.5" thickBot="1" x14ac:dyDescent="0.25"/>
    <row r="5" spans="2:17" ht="33.75" thickBot="1" x14ac:dyDescent="0.25">
      <c r="B5" s="198" t="s">
        <v>56</v>
      </c>
      <c r="C5" s="199" t="s">
        <v>23</v>
      </c>
      <c r="D5" s="199" t="s">
        <v>57</v>
      </c>
      <c r="E5" s="199" t="s">
        <v>22</v>
      </c>
      <c r="F5" s="199" t="s">
        <v>58</v>
      </c>
      <c r="G5" s="200" t="s">
        <v>21</v>
      </c>
      <c r="K5" s="218"/>
      <c r="L5" s="198" t="s">
        <v>56</v>
      </c>
      <c r="M5" s="199" t="s">
        <v>23</v>
      </c>
      <c r="N5" s="199" t="s">
        <v>57</v>
      </c>
      <c r="O5" s="199" t="s">
        <v>22</v>
      </c>
      <c r="P5" s="199" t="s">
        <v>58</v>
      </c>
      <c r="Q5" s="200" t="s">
        <v>21</v>
      </c>
    </row>
    <row r="6" spans="2:17" ht="48" thickBot="1" x14ac:dyDescent="0.25">
      <c r="B6" s="201"/>
      <c r="C6" s="202" t="s">
        <v>149</v>
      </c>
      <c r="D6" s="203" t="s">
        <v>72</v>
      </c>
      <c r="E6" s="204">
        <f>C13</f>
        <v>28.907999999999998</v>
      </c>
      <c r="F6" s="204">
        <v>1.49</v>
      </c>
      <c r="G6" s="205">
        <f>E6+F6</f>
        <v>30.397999999999996</v>
      </c>
      <c r="K6" s="220"/>
      <c r="L6" s="201">
        <v>88309</v>
      </c>
      <c r="M6" s="202" t="s">
        <v>70</v>
      </c>
      <c r="N6" s="203" t="s">
        <v>72</v>
      </c>
      <c r="O6" s="204">
        <f>M16</f>
        <v>2.0975108000000002</v>
      </c>
      <c r="P6" s="204">
        <v>1.49</v>
      </c>
      <c r="Q6" s="205">
        <f>O6+P6</f>
        <v>3.5875108000000004</v>
      </c>
    </row>
    <row r="7" spans="2:17" ht="33.75" thickBot="1" x14ac:dyDescent="0.25">
      <c r="B7" s="210" t="s">
        <v>59</v>
      </c>
      <c r="C7" s="211" t="s">
        <v>23</v>
      </c>
      <c r="D7" s="211" t="s">
        <v>57</v>
      </c>
      <c r="E7" s="211" t="s">
        <v>60</v>
      </c>
      <c r="F7" s="211" t="s">
        <v>61</v>
      </c>
      <c r="G7" s="212" t="s">
        <v>62</v>
      </c>
      <c r="K7" s="218"/>
      <c r="L7" s="210" t="s">
        <v>59</v>
      </c>
      <c r="M7" s="211" t="s">
        <v>23</v>
      </c>
      <c r="N7" s="211" t="s">
        <v>57</v>
      </c>
      <c r="O7" s="211" t="s">
        <v>60</v>
      </c>
      <c r="P7" s="211" t="s">
        <v>61</v>
      </c>
      <c r="Q7" s="212" t="s">
        <v>62</v>
      </c>
    </row>
    <row r="8" spans="2:17" ht="16.5" customHeight="1" x14ac:dyDescent="0.2">
      <c r="B8" s="206">
        <v>88309</v>
      </c>
      <c r="C8" s="207" t="s">
        <v>70</v>
      </c>
      <c r="D8" s="208" t="s">
        <v>63</v>
      </c>
      <c r="E8" s="208">
        <v>0.9</v>
      </c>
      <c r="F8" s="226">
        <f>Q17</f>
        <v>2.0975108000000002</v>
      </c>
      <c r="G8" s="146">
        <f t="shared" ref="G8:G10" si="0">E8*F8</f>
        <v>1.8877597200000003</v>
      </c>
      <c r="K8" s="217"/>
      <c r="L8" s="206">
        <v>88236</v>
      </c>
      <c r="M8" s="207" t="s">
        <v>126</v>
      </c>
      <c r="N8" s="208" t="s">
        <v>63</v>
      </c>
      <c r="O8" s="208">
        <v>1</v>
      </c>
      <c r="P8" s="224">
        <f>Q57</f>
        <v>0.19111</v>
      </c>
      <c r="Q8" s="209">
        <f t="shared" ref="Q8:Q14" si="1">O8*P8</f>
        <v>0.19111</v>
      </c>
    </row>
    <row r="9" spans="2:17" ht="33" x14ac:dyDescent="0.2">
      <c r="B9" s="206">
        <v>88316</v>
      </c>
      <c r="C9" s="207" t="s">
        <v>71</v>
      </c>
      <c r="D9" s="208" t="s">
        <v>63</v>
      </c>
      <c r="E9" s="208">
        <v>0.9</v>
      </c>
      <c r="F9" s="226">
        <f>Q34</f>
        <v>2.0975108000000002</v>
      </c>
      <c r="G9" s="146">
        <f t="shared" si="0"/>
        <v>1.8877597200000003</v>
      </c>
      <c r="K9" s="217"/>
      <c r="L9" s="162">
        <v>88237</v>
      </c>
      <c r="M9" s="142" t="s">
        <v>119</v>
      </c>
      <c r="N9" s="143" t="s">
        <v>63</v>
      </c>
      <c r="O9" s="208">
        <v>1</v>
      </c>
      <c r="P9" s="214">
        <f>Q46</f>
        <v>1.0564008</v>
      </c>
      <c r="Q9" s="146">
        <f t="shared" si="1"/>
        <v>1.0564008</v>
      </c>
    </row>
    <row r="10" spans="2:17" ht="16.5" x14ac:dyDescent="0.2">
      <c r="B10" s="141"/>
      <c r="C10" s="142" t="s">
        <v>73</v>
      </c>
      <c r="D10" s="143" t="s">
        <v>44</v>
      </c>
      <c r="E10" s="144">
        <v>0.52559999999999996</v>
      </c>
      <c r="F10" s="145">
        <f>(198/3.6)</f>
        <v>55</v>
      </c>
      <c r="G10" s="146">
        <f t="shared" si="0"/>
        <v>28.907999999999998</v>
      </c>
      <c r="K10" s="219"/>
      <c r="L10" s="162">
        <v>4750</v>
      </c>
      <c r="M10" s="142" t="s">
        <v>130</v>
      </c>
      <c r="N10" s="143" t="s">
        <v>63</v>
      </c>
      <c r="O10" s="208">
        <v>1</v>
      </c>
      <c r="P10" s="143">
        <v>11.96</v>
      </c>
      <c r="Q10" s="146">
        <f t="shared" si="1"/>
        <v>11.96</v>
      </c>
    </row>
    <row r="11" spans="2:17" ht="33" customHeight="1" x14ac:dyDescent="0.3">
      <c r="B11" s="147"/>
      <c r="C11" s="148"/>
      <c r="D11" s="148"/>
      <c r="E11" s="148"/>
      <c r="F11" s="148"/>
      <c r="G11" s="149"/>
      <c r="K11" s="223"/>
      <c r="L11" s="162">
        <v>37370</v>
      </c>
      <c r="M11" s="142" t="s">
        <v>132</v>
      </c>
      <c r="N11" s="143" t="s">
        <v>63</v>
      </c>
      <c r="O11" s="208">
        <v>1</v>
      </c>
      <c r="P11" s="143">
        <v>1.96</v>
      </c>
      <c r="Q11" s="146">
        <f t="shared" si="1"/>
        <v>1.96</v>
      </c>
    </row>
    <row r="12" spans="2:17" ht="33.75" customHeight="1" x14ac:dyDescent="0.2">
      <c r="B12" s="150" t="s">
        <v>64</v>
      </c>
      <c r="C12" s="151">
        <f>G8+G9</f>
        <v>3.7755194400000005</v>
      </c>
      <c r="D12" s="152" t="s">
        <v>65</v>
      </c>
      <c r="E12" s="151">
        <f>C12*D2</f>
        <v>3.4719676770240002</v>
      </c>
      <c r="F12" s="152" t="s">
        <v>66</v>
      </c>
      <c r="G12" s="153">
        <f>C12+E12</f>
        <v>7.2474871170240007</v>
      </c>
      <c r="K12" s="221"/>
      <c r="L12" s="162">
        <v>37371</v>
      </c>
      <c r="M12" s="142" t="s">
        <v>131</v>
      </c>
      <c r="N12" s="143" t="s">
        <v>63</v>
      </c>
      <c r="O12" s="208">
        <v>1</v>
      </c>
      <c r="P12" s="143">
        <v>0.72</v>
      </c>
      <c r="Q12" s="146">
        <f t="shared" si="1"/>
        <v>0.72</v>
      </c>
    </row>
    <row r="13" spans="2:17" ht="33.75" customHeight="1" thickBot="1" x14ac:dyDescent="0.25">
      <c r="B13" s="154" t="s">
        <v>67</v>
      </c>
      <c r="C13" s="155">
        <f>G10</f>
        <v>28.907999999999998</v>
      </c>
      <c r="D13" s="156" t="s">
        <v>68</v>
      </c>
      <c r="E13" s="155">
        <v>0</v>
      </c>
      <c r="F13" s="156" t="s">
        <v>69</v>
      </c>
      <c r="G13" s="157">
        <f>C13+E13</f>
        <v>28.907999999999998</v>
      </c>
      <c r="K13" s="221"/>
      <c r="L13" s="162">
        <v>37372</v>
      </c>
      <c r="M13" s="142" t="s">
        <v>133</v>
      </c>
      <c r="N13" s="143" t="s">
        <v>63</v>
      </c>
      <c r="O13" s="208">
        <v>1</v>
      </c>
      <c r="P13" s="145">
        <v>0.09</v>
      </c>
      <c r="Q13" s="146">
        <f t="shared" si="1"/>
        <v>0.09</v>
      </c>
    </row>
    <row r="14" spans="2:17" ht="34.5" customHeight="1" thickBot="1" x14ac:dyDescent="0.25">
      <c r="B14" s="297" t="s">
        <v>69</v>
      </c>
      <c r="C14" s="298"/>
      <c r="D14" s="298"/>
      <c r="E14" s="298"/>
      <c r="F14" s="299"/>
      <c r="G14" s="161">
        <f>G12+G13</f>
        <v>36.155487117023995</v>
      </c>
      <c r="K14" s="225"/>
      <c r="L14" s="162">
        <v>37373</v>
      </c>
      <c r="M14" s="142" t="s">
        <v>134</v>
      </c>
      <c r="N14" s="143" t="s">
        <v>63</v>
      </c>
      <c r="O14" s="208">
        <v>1</v>
      </c>
      <c r="P14" s="145">
        <v>0.04</v>
      </c>
      <c r="Q14" s="146">
        <f t="shared" si="1"/>
        <v>0.04</v>
      </c>
    </row>
    <row r="15" spans="2:17" ht="16.5" x14ac:dyDescent="0.2">
      <c r="B15" s="215" t="s">
        <v>118</v>
      </c>
      <c r="K15" s="222"/>
      <c r="L15" s="150" t="s">
        <v>64</v>
      </c>
      <c r="M15" s="151"/>
      <c r="N15" s="152" t="s">
        <v>65</v>
      </c>
      <c r="O15" s="151"/>
      <c r="P15" s="152" t="s">
        <v>66</v>
      </c>
      <c r="Q15" s="153">
        <f>M15+O15</f>
        <v>0</v>
      </c>
    </row>
    <row r="16" spans="2:17" ht="17.25" thickBot="1" x14ac:dyDescent="0.25">
      <c r="K16" s="222"/>
      <c r="L16" s="154" t="s">
        <v>67</v>
      </c>
      <c r="M16" s="155">
        <f>Q8+Q9+Q12+Q13+Q14</f>
        <v>2.0975108000000002</v>
      </c>
      <c r="N16" s="156" t="s">
        <v>68</v>
      </c>
      <c r="O16" s="155">
        <v>0</v>
      </c>
      <c r="P16" s="156" t="s">
        <v>69</v>
      </c>
      <c r="Q16" s="157">
        <f>M16+O16</f>
        <v>2.0975108000000002</v>
      </c>
    </row>
    <row r="17" spans="11:17" ht="17.25" thickBot="1" x14ac:dyDescent="0.25">
      <c r="K17" s="218"/>
      <c r="L17" s="158" t="s">
        <v>69</v>
      </c>
      <c r="M17" s="159"/>
      <c r="N17" s="159"/>
      <c r="O17" s="159"/>
      <c r="P17" s="160"/>
      <c r="Q17" s="161">
        <f>Q15+Q16</f>
        <v>2.0975108000000002</v>
      </c>
    </row>
    <row r="18" spans="11:17" ht="15.75" x14ac:dyDescent="0.2">
      <c r="K18" s="220"/>
    </row>
    <row r="19" spans="11:17" ht="17.25" thickBot="1" x14ac:dyDescent="0.25">
      <c r="K19" s="218"/>
    </row>
    <row r="20" spans="11:17" ht="17.25" thickBot="1" x14ac:dyDescent="0.25">
      <c r="K20" s="217"/>
      <c r="L20" s="198" t="s">
        <v>56</v>
      </c>
      <c r="M20" s="199" t="s">
        <v>23</v>
      </c>
      <c r="N20" s="199" t="s">
        <v>57</v>
      </c>
      <c r="O20" s="199" t="s">
        <v>22</v>
      </c>
      <c r="P20" s="199" t="s">
        <v>58</v>
      </c>
      <c r="Q20" s="200" t="s">
        <v>21</v>
      </c>
    </row>
    <row r="21" spans="11:17" ht="32.25" thickBot="1" x14ac:dyDescent="0.25">
      <c r="K21" s="217"/>
      <c r="L21" s="201">
        <v>88316</v>
      </c>
      <c r="M21" s="202" t="s">
        <v>71</v>
      </c>
      <c r="N21" s="203" t="s">
        <v>72</v>
      </c>
      <c r="O21" s="204">
        <f>M33</f>
        <v>2.0975108000000002</v>
      </c>
      <c r="P21" s="204">
        <v>1.49</v>
      </c>
      <c r="Q21" s="205">
        <f>O21+P21</f>
        <v>3.5875108000000004</v>
      </c>
    </row>
    <row r="22" spans="11:17" ht="33.75" thickBot="1" x14ac:dyDescent="0.25">
      <c r="K22" s="217"/>
      <c r="L22" s="210" t="s">
        <v>59</v>
      </c>
      <c r="M22" s="211" t="s">
        <v>23</v>
      </c>
      <c r="N22" s="211" t="s">
        <v>57</v>
      </c>
      <c r="O22" s="211" t="s">
        <v>60</v>
      </c>
      <c r="P22" s="211" t="s">
        <v>61</v>
      </c>
      <c r="Q22" s="212" t="s">
        <v>62</v>
      </c>
    </row>
    <row r="23" spans="11:17" ht="33" x14ac:dyDescent="0.2">
      <c r="K23" s="221"/>
      <c r="L23" s="206">
        <v>88236</v>
      </c>
      <c r="M23" s="207" t="s">
        <v>126</v>
      </c>
      <c r="N23" s="208" t="s">
        <v>63</v>
      </c>
      <c r="O23" s="208">
        <v>1</v>
      </c>
      <c r="P23" s="224">
        <f>Q57</f>
        <v>0.19111</v>
      </c>
      <c r="Q23" s="209">
        <f t="shared" ref="Q23:Q29" si="2">O23*P23</f>
        <v>0.19111</v>
      </c>
    </row>
    <row r="24" spans="11:17" ht="16.5" x14ac:dyDescent="0.2">
      <c r="K24" s="221"/>
      <c r="L24" s="162">
        <v>88237</v>
      </c>
      <c r="M24" s="142" t="s">
        <v>119</v>
      </c>
      <c r="N24" s="143" t="s">
        <v>63</v>
      </c>
      <c r="O24" s="208">
        <v>1</v>
      </c>
      <c r="P24" s="214">
        <f>Q46</f>
        <v>1.0564008</v>
      </c>
      <c r="Q24" s="146">
        <f t="shared" si="2"/>
        <v>1.0564008</v>
      </c>
    </row>
    <row r="25" spans="11:17" ht="16.5" x14ac:dyDescent="0.2">
      <c r="K25" s="225"/>
      <c r="L25" s="162">
        <v>6111</v>
      </c>
      <c r="M25" s="142" t="s">
        <v>135</v>
      </c>
      <c r="N25" s="143" t="s">
        <v>63</v>
      </c>
      <c r="O25" s="208">
        <v>1</v>
      </c>
      <c r="P25" s="143">
        <v>9.84</v>
      </c>
      <c r="Q25" s="146">
        <f t="shared" si="2"/>
        <v>9.84</v>
      </c>
    </row>
    <row r="26" spans="11:17" ht="33" x14ac:dyDescent="0.2">
      <c r="L26" s="162">
        <v>37370</v>
      </c>
      <c r="M26" s="142" t="s">
        <v>132</v>
      </c>
      <c r="N26" s="143" t="s">
        <v>63</v>
      </c>
      <c r="O26" s="208">
        <v>1</v>
      </c>
      <c r="P26" s="143">
        <v>1.96</v>
      </c>
      <c r="Q26" s="146">
        <f t="shared" si="2"/>
        <v>1.96</v>
      </c>
    </row>
    <row r="27" spans="11:17" ht="33" x14ac:dyDescent="0.2">
      <c r="L27" s="162">
        <v>37371</v>
      </c>
      <c r="M27" s="142" t="s">
        <v>131</v>
      </c>
      <c r="N27" s="143" t="s">
        <v>63</v>
      </c>
      <c r="O27" s="208">
        <v>1</v>
      </c>
      <c r="P27" s="143">
        <v>0.72</v>
      </c>
      <c r="Q27" s="146">
        <f t="shared" si="2"/>
        <v>0.72</v>
      </c>
    </row>
    <row r="28" spans="11:17" ht="33" x14ac:dyDescent="0.2">
      <c r="L28" s="162">
        <v>37372</v>
      </c>
      <c r="M28" s="142" t="s">
        <v>133</v>
      </c>
      <c r="N28" s="143" t="s">
        <v>63</v>
      </c>
      <c r="O28" s="208">
        <v>1</v>
      </c>
      <c r="P28" s="145">
        <v>0.09</v>
      </c>
      <c r="Q28" s="146">
        <f t="shared" si="2"/>
        <v>0.09</v>
      </c>
    </row>
    <row r="29" spans="11:17" ht="16.5" customHeight="1" x14ac:dyDescent="0.2">
      <c r="L29" s="162">
        <v>37373</v>
      </c>
      <c r="M29" s="142" t="s">
        <v>134</v>
      </c>
      <c r="N29" s="143" t="s">
        <v>63</v>
      </c>
      <c r="O29" s="208">
        <v>1</v>
      </c>
      <c r="P29" s="145">
        <v>0.04</v>
      </c>
      <c r="Q29" s="146">
        <f t="shared" si="2"/>
        <v>0.04</v>
      </c>
    </row>
    <row r="30" spans="11:17" ht="16.5" x14ac:dyDescent="0.2">
      <c r="L30" s="162"/>
      <c r="M30" s="142"/>
      <c r="N30" s="143"/>
      <c r="O30" s="144"/>
      <c r="P30" s="145"/>
      <c r="Q30" s="146"/>
    </row>
    <row r="31" spans="11:17" ht="16.5" x14ac:dyDescent="0.3">
      <c r="L31" s="213"/>
      <c r="M31" s="148"/>
      <c r="N31" s="148"/>
      <c r="O31" s="148"/>
      <c r="P31" s="148"/>
      <c r="Q31" s="149"/>
    </row>
    <row r="32" spans="11:17" ht="16.5" x14ac:dyDescent="0.2">
      <c r="L32" s="150" t="s">
        <v>64</v>
      </c>
      <c r="M32" s="151"/>
      <c r="N32" s="152" t="s">
        <v>65</v>
      </c>
      <c r="O32" s="151"/>
      <c r="P32" s="152" t="s">
        <v>66</v>
      </c>
      <c r="Q32" s="153">
        <f>M32+O32</f>
        <v>0</v>
      </c>
    </row>
    <row r="33" spans="12:17" ht="17.25" thickBot="1" x14ac:dyDescent="0.25">
      <c r="L33" s="154" t="s">
        <v>67</v>
      </c>
      <c r="M33" s="155">
        <f>Q23+Q24+Q27+Q28+Q29+Q30</f>
        <v>2.0975108000000002</v>
      </c>
      <c r="N33" s="156" t="s">
        <v>68</v>
      </c>
      <c r="O33" s="155">
        <v>0</v>
      </c>
      <c r="P33" s="156" t="s">
        <v>69</v>
      </c>
      <c r="Q33" s="157">
        <f>M33+O33</f>
        <v>2.0975108000000002</v>
      </c>
    </row>
    <row r="34" spans="12:17" ht="17.25" thickBot="1" x14ac:dyDescent="0.25">
      <c r="L34" s="158" t="s">
        <v>69</v>
      </c>
      <c r="M34" s="159"/>
      <c r="N34" s="159"/>
      <c r="O34" s="159"/>
      <c r="P34" s="160"/>
      <c r="Q34" s="161">
        <f>Q32+Q33</f>
        <v>2.0975108000000002</v>
      </c>
    </row>
    <row r="36" spans="12:17" ht="13.5" thickBot="1" x14ac:dyDescent="0.25"/>
    <row r="37" spans="12:17" ht="17.25" thickBot="1" x14ac:dyDescent="0.25">
      <c r="L37" s="198" t="s">
        <v>56</v>
      </c>
      <c r="M37" s="199" t="s">
        <v>23</v>
      </c>
      <c r="N37" s="199" t="s">
        <v>57</v>
      </c>
      <c r="O37" s="199" t="s">
        <v>22</v>
      </c>
      <c r="P37" s="199" t="s">
        <v>58</v>
      </c>
      <c r="Q37" s="200" t="s">
        <v>21</v>
      </c>
    </row>
    <row r="38" spans="12:17" ht="16.5" thickBot="1" x14ac:dyDescent="0.25">
      <c r="L38" s="201">
        <v>88237</v>
      </c>
      <c r="M38" s="202" t="s">
        <v>120</v>
      </c>
      <c r="N38" s="203" t="s">
        <v>63</v>
      </c>
      <c r="O38" s="204">
        <f>M45</f>
        <v>1.0564008</v>
      </c>
      <c r="P38" s="204">
        <v>1.49</v>
      </c>
      <c r="Q38" s="205">
        <f>O38+P38</f>
        <v>2.5464007999999998</v>
      </c>
    </row>
    <row r="39" spans="12:17" ht="33.75" thickBot="1" x14ac:dyDescent="0.25">
      <c r="L39" s="210" t="s">
        <v>59</v>
      </c>
      <c r="M39" s="211" t="s">
        <v>23</v>
      </c>
      <c r="N39" s="211" t="s">
        <v>57</v>
      </c>
      <c r="O39" s="211" t="s">
        <v>60</v>
      </c>
      <c r="P39" s="211" t="s">
        <v>61</v>
      </c>
      <c r="Q39" s="212" t="s">
        <v>62</v>
      </c>
    </row>
    <row r="40" spans="12:17" ht="16.5" x14ac:dyDescent="0.2">
      <c r="L40" s="206">
        <v>12892</v>
      </c>
      <c r="M40" s="207" t="s">
        <v>122</v>
      </c>
      <c r="N40" s="208" t="s">
        <v>121</v>
      </c>
      <c r="O40" s="208">
        <v>1.38E-2</v>
      </c>
      <c r="P40" s="208">
        <v>8.9</v>
      </c>
      <c r="Q40" s="146">
        <f t="shared" ref="Q40:Q43" si="3">O40*P40</f>
        <v>0.12282</v>
      </c>
    </row>
    <row r="41" spans="12:17" ht="33" x14ac:dyDescent="0.2">
      <c r="L41" s="206">
        <v>12893</v>
      </c>
      <c r="M41" s="207" t="s">
        <v>123</v>
      </c>
      <c r="N41" s="208" t="s">
        <v>121</v>
      </c>
      <c r="O41" s="208">
        <v>1.38E-2</v>
      </c>
      <c r="P41" s="208">
        <v>33.270000000000003</v>
      </c>
      <c r="Q41" s="146">
        <f t="shared" si="3"/>
        <v>0.45912600000000003</v>
      </c>
    </row>
    <row r="42" spans="12:17" ht="16.5" x14ac:dyDescent="0.2">
      <c r="L42" s="141">
        <v>12894</v>
      </c>
      <c r="M42" s="142" t="s">
        <v>124</v>
      </c>
      <c r="N42" s="143" t="s">
        <v>57</v>
      </c>
      <c r="O42" s="144">
        <v>1.338E-2</v>
      </c>
      <c r="P42" s="145">
        <v>23.73</v>
      </c>
      <c r="Q42" s="146">
        <f t="shared" si="3"/>
        <v>0.3175074</v>
      </c>
    </row>
    <row r="43" spans="12:17" ht="16.5" x14ac:dyDescent="0.3">
      <c r="L43" s="147">
        <v>12895</v>
      </c>
      <c r="M43" s="148" t="s">
        <v>125</v>
      </c>
      <c r="N43" s="148" t="s">
        <v>57</v>
      </c>
      <c r="O43" s="144">
        <v>1.338E-2</v>
      </c>
      <c r="P43" s="216">
        <v>11.73</v>
      </c>
      <c r="Q43" s="146">
        <f t="shared" si="3"/>
        <v>0.15694739999999999</v>
      </c>
    </row>
    <row r="44" spans="12:17" ht="16.5" x14ac:dyDescent="0.2">
      <c r="L44" s="150" t="s">
        <v>64</v>
      </c>
      <c r="M44" s="151"/>
      <c r="N44" s="152" t="s">
        <v>65</v>
      </c>
      <c r="O44" s="151"/>
      <c r="P44" s="152" t="s">
        <v>66</v>
      </c>
      <c r="Q44" s="153">
        <f>M44+O44</f>
        <v>0</v>
      </c>
    </row>
    <row r="45" spans="12:17" ht="17.25" thickBot="1" x14ac:dyDescent="0.25">
      <c r="L45" s="154" t="s">
        <v>67</v>
      </c>
      <c r="M45" s="155">
        <f>Q40+Q41+Q42+Q43</f>
        <v>1.0564008</v>
      </c>
      <c r="N45" s="156" t="s">
        <v>68</v>
      </c>
      <c r="O45" s="155">
        <v>0</v>
      </c>
      <c r="P45" s="156" t="s">
        <v>69</v>
      </c>
      <c r="Q45" s="157">
        <f>M45+O45</f>
        <v>1.0564008</v>
      </c>
    </row>
    <row r="46" spans="12:17" ht="17.25" thickBot="1" x14ac:dyDescent="0.25">
      <c r="L46" s="297" t="s">
        <v>69</v>
      </c>
      <c r="M46" s="298"/>
      <c r="N46" s="298"/>
      <c r="O46" s="298"/>
      <c r="P46" s="299"/>
      <c r="Q46" s="161">
        <f>Q44+Q45</f>
        <v>1.0564008</v>
      </c>
    </row>
    <row r="48" spans="12:17" ht="13.5" thickBot="1" x14ac:dyDescent="0.25"/>
    <row r="49" spans="12:17" ht="17.25" thickBot="1" x14ac:dyDescent="0.25">
      <c r="L49" s="198" t="s">
        <v>56</v>
      </c>
      <c r="M49" s="199" t="s">
        <v>23</v>
      </c>
      <c r="N49" s="199" t="s">
        <v>57</v>
      </c>
      <c r="O49" s="199" t="s">
        <v>22</v>
      </c>
      <c r="P49" s="199" t="s">
        <v>58</v>
      </c>
      <c r="Q49" s="200" t="s">
        <v>21</v>
      </c>
    </row>
    <row r="50" spans="12:17" ht="32.25" thickBot="1" x14ac:dyDescent="0.25">
      <c r="L50" s="201">
        <v>88236</v>
      </c>
      <c r="M50" s="202" t="s">
        <v>126</v>
      </c>
      <c r="N50" s="203" t="s">
        <v>63</v>
      </c>
      <c r="O50" s="204">
        <f>M56</f>
        <v>0.19111</v>
      </c>
      <c r="P50" s="204">
        <v>1.49</v>
      </c>
      <c r="Q50" s="205">
        <f>O50+P50</f>
        <v>1.6811099999999999</v>
      </c>
    </row>
    <row r="51" spans="12:17" ht="33.75" thickBot="1" x14ac:dyDescent="0.25">
      <c r="L51" s="210" t="s">
        <v>59</v>
      </c>
      <c r="M51" s="211" t="s">
        <v>23</v>
      </c>
      <c r="N51" s="211" t="s">
        <v>57</v>
      </c>
      <c r="O51" s="211" t="s">
        <v>60</v>
      </c>
      <c r="P51" s="211" t="s">
        <v>61</v>
      </c>
      <c r="Q51" s="212" t="s">
        <v>62</v>
      </c>
    </row>
    <row r="52" spans="12:17" ht="16.5" x14ac:dyDescent="0.2">
      <c r="L52" s="206">
        <v>10</v>
      </c>
      <c r="M52" s="207" t="s">
        <v>127</v>
      </c>
      <c r="N52" s="208" t="s">
        <v>57</v>
      </c>
      <c r="O52" s="208">
        <v>2.8999999999999998E-3</v>
      </c>
      <c r="P52" s="208">
        <v>8.9</v>
      </c>
      <c r="Q52" s="146">
        <f t="shared" ref="Q52:Q54" si="4">O52*P52</f>
        <v>2.581E-2</v>
      </c>
    </row>
    <row r="53" spans="12:17" ht="33" x14ac:dyDescent="0.2">
      <c r="L53" s="206">
        <v>2709</v>
      </c>
      <c r="M53" s="207" t="s">
        <v>128</v>
      </c>
      <c r="N53" s="208" t="s">
        <v>57</v>
      </c>
      <c r="O53" s="208">
        <v>2.8999999999999998E-3</v>
      </c>
      <c r="P53" s="208">
        <v>33.270000000000003</v>
      </c>
      <c r="Q53" s="146">
        <f t="shared" si="4"/>
        <v>9.6482999999999999E-2</v>
      </c>
    </row>
    <row r="54" spans="12:17" ht="33" x14ac:dyDescent="0.2">
      <c r="L54" s="162">
        <v>2711</v>
      </c>
      <c r="M54" s="142" t="s">
        <v>129</v>
      </c>
      <c r="N54" s="143" t="s">
        <v>57</v>
      </c>
      <c r="O54" s="208">
        <v>2.8999999999999998E-3</v>
      </c>
      <c r="P54" s="145">
        <v>23.73</v>
      </c>
      <c r="Q54" s="146">
        <f t="shared" si="4"/>
        <v>6.8817000000000003E-2</v>
      </c>
    </row>
    <row r="55" spans="12:17" ht="16.5" x14ac:dyDescent="0.2">
      <c r="L55" s="150" t="s">
        <v>64</v>
      </c>
      <c r="M55" s="151"/>
      <c r="N55" s="152" t="s">
        <v>65</v>
      </c>
      <c r="O55" s="151"/>
      <c r="P55" s="152" t="s">
        <v>66</v>
      </c>
      <c r="Q55" s="153">
        <f>M55+O55</f>
        <v>0</v>
      </c>
    </row>
    <row r="56" spans="12:17" ht="17.25" thickBot="1" x14ac:dyDescent="0.25">
      <c r="L56" s="154" t="s">
        <v>67</v>
      </c>
      <c r="M56" s="155">
        <f>Q52+Q53+Q54</f>
        <v>0.19111</v>
      </c>
      <c r="N56" s="156" t="s">
        <v>68</v>
      </c>
      <c r="O56" s="155">
        <v>0</v>
      </c>
      <c r="P56" s="156" t="s">
        <v>69</v>
      </c>
      <c r="Q56" s="157">
        <f>M56+O56</f>
        <v>0.19111</v>
      </c>
    </row>
    <row r="57" spans="12:17" ht="17.25" thickBot="1" x14ac:dyDescent="0.25">
      <c r="L57" s="297" t="s">
        <v>69</v>
      </c>
      <c r="M57" s="298"/>
      <c r="N57" s="298"/>
      <c r="O57" s="298"/>
      <c r="P57" s="299"/>
      <c r="Q57" s="161">
        <f>Q55+Q56</f>
        <v>0.19111</v>
      </c>
    </row>
  </sheetData>
  <mergeCells count="3">
    <mergeCell ref="L57:P57"/>
    <mergeCell ref="L46:P46"/>
    <mergeCell ref="B14:F1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4</vt:i4>
      </vt:variant>
    </vt:vector>
  </HeadingPairs>
  <TitlesOfParts>
    <vt:vector size="7" baseType="lpstr">
      <vt:lpstr>Planilha orçamentária</vt:lpstr>
      <vt:lpstr>Cronograma</vt:lpstr>
      <vt:lpstr>Composições</vt:lpstr>
      <vt:lpstr>Cronograma!Area_de_impressao</vt:lpstr>
      <vt:lpstr>'Planilha orçamentária'!Area_de_impressao</vt:lpstr>
      <vt:lpstr>Cronograma!Titulos_de_impressao</vt:lpstr>
      <vt:lpstr>'Planilha orçamentária'!Titulos_de_impressao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alexgaino</cp:lastModifiedBy>
  <cp:lastPrinted>2010-03-12T19:29:03Z</cp:lastPrinted>
  <dcterms:created xsi:type="dcterms:W3CDTF">2009-10-15T12:59:53Z</dcterms:created>
  <dcterms:modified xsi:type="dcterms:W3CDTF">2015-04-07T16:40:21Z</dcterms:modified>
</cp:coreProperties>
</file>