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bras\licitacoes\2019\LICITAÇÕES 2023\09. Ampliação Jorge Fernandes\02. Documentos para Licitar\Planilha atualizada\"/>
    </mc:Choice>
  </mc:AlternateContent>
  <xr:revisionPtr revIDLastSave="0" documentId="13_ncr:1_{A3A0FCC8-15C6-4388-BF1B-6442A0B488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" sheetId="1" r:id="rId1"/>
    <sheet name="Cronograma" sheetId="6" r:id="rId2"/>
    <sheet name="Composição" sheetId="8" r:id="rId3"/>
  </sheets>
  <externalReferences>
    <externalReference r:id="rId4"/>
  </externalReferences>
  <definedNames>
    <definedName name="_xlnm.Print_Area" localSheetId="1">Cronograma!$B$2:$L$45</definedName>
    <definedName name="_xlnm.Print_Area" localSheetId="0">Planilha!$B$1:$K$287</definedName>
    <definedName name="_xlnm.Database">TEXT(Import.DataBase,"mm-aaaa")</definedName>
    <definedName name="Import.DataBase">#REF!</definedName>
    <definedName name="Referencia.Descricao">IF(ISNUMBER([1]!linhaSINAPIxls),INDEX(INDIRECT("'[Referência "&amp;_xlnm.Database&amp;".xls]Banco'!$b:$g"),[1]!linhaSINAPIxls,3),"")</definedName>
    <definedName name="TipoOrçamento">"BASE"</definedName>
    <definedName name="_xlnm.Print_Titles" localSheetId="0">Planilha!$1:$7</definedName>
  </definedNames>
  <calcPr calcId="181029"/>
</workbook>
</file>

<file path=xl/calcChain.xml><?xml version="1.0" encoding="utf-8"?>
<calcChain xmlns="http://schemas.openxmlformats.org/spreadsheetml/2006/main">
  <c r="J9" i="1" l="1"/>
  <c r="R10" i="1"/>
  <c r="K222" i="1" l="1"/>
  <c r="K221" i="1"/>
  <c r="K217" i="1"/>
  <c r="K216" i="1"/>
  <c r="K215" i="1"/>
  <c r="K214" i="1"/>
  <c r="K213" i="1"/>
  <c r="K212" i="1"/>
  <c r="K208" i="1"/>
  <c r="K207" i="1"/>
  <c r="K206" i="1"/>
  <c r="K205" i="1"/>
  <c r="K201" i="1"/>
  <c r="K200" i="1"/>
  <c r="K199" i="1"/>
  <c r="K198" i="1"/>
  <c r="K194" i="1"/>
  <c r="K193" i="1"/>
  <c r="K189" i="1"/>
  <c r="K184" i="1"/>
  <c r="K183" i="1"/>
  <c r="K182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6" i="1"/>
  <c r="K155" i="1"/>
  <c r="K154" i="1"/>
  <c r="K153" i="1"/>
  <c r="K149" i="1"/>
  <c r="K148" i="1"/>
  <c r="K147" i="1"/>
  <c r="K146" i="1"/>
  <c r="K145" i="1"/>
  <c r="K144" i="1"/>
  <c r="K143" i="1"/>
  <c r="K142" i="1"/>
  <c r="K141" i="1"/>
  <c r="K140" i="1"/>
  <c r="K136" i="1"/>
  <c r="K135" i="1"/>
  <c r="K134" i="1"/>
  <c r="K133" i="1"/>
  <c r="K132" i="1"/>
  <c r="K131" i="1"/>
  <c r="K130" i="1"/>
  <c r="K129" i="1"/>
  <c r="K128" i="1"/>
  <c r="K123" i="1"/>
  <c r="K122" i="1"/>
  <c r="K121" i="1"/>
  <c r="K120" i="1"/>
  <c r="K119" i="1"/>
  <c r="K118" i="1"/>
  <c r="K114" i="1"/>
  <c r="K113" i="1"/>
  <c r="K112" i="1"/>
  <c r="K111" i="1"/>
  <c r="K110" i="1"/>
  <c r="K106" i="1"/>
  <c r="K105" i="1"/>
  <c r="K104" i="1"/>
  <c r="K103" i="1"/>
  <c r="K102" i="1"/>
  <c r="K101" i="1"/>
  <c r="K96" i="1"/>
  <c r="K95" i="1"/>
  <c r="K94" i="1"/>
  <c r="K93" i="1"/>
  <c r="K92" i="1"/>
  <c r="K91" i="1"/>
  <c r="K90" i="1"/>
  <c r="K89" i="1"/>
  <c r="K88" i="1"/>
  <c r="K84" i="1"/>
  <c r="K80" i="1"/>
  <c r="K79" i="1"/>
  <c r="K78" i="1"/>
  <c r="K74" i="1"/>
  <c r="K70" i="1"/>
  <c r="K69" i="1"/>
  <c r="K65" i="1"/>
  <c r="K64" i="1"/>
  <c r="K63" i="1"/>
  <c r="K59" i="1"/>
  <c r="K58" i="1"/>
  <c r="K57" i="1"/>
  <c r="K53" i="1"/>
  <c r="K48" i="1"/>
  <c r="K47" i="1"/>
  <c r="K46" i="1"/>
  <c r="K45" i="1"/>
  <c r="K44" i="1"/>
  <c r="K40" i="1"/>
  <c r="K39" i="1"/>
  <c r="K38" i="1"/>
  <c r="K34" i="1"/>
  <c r="K33" i="1"/>
  <c r="K32" i="1"/>
  <c r="K31" i="1"/>
  <c r="K27" i="1"/>
  <c r="K26" i="1"/>
  <c r="K25" i="1"/>
  <c r="K24" i="1"/>
  <c r="K23" i="1"/>
  <c r="K22" i="1"/>
  <c r="K21" i="1"/>
  <c r="K20" i="1"/>
  <c r="K19" i="1"/>
  <c r="K18" i="1"/>
  <c r="K17" i="1"/>
  <c r="K10" i="1"/>
  <c r="K11" i="1"/>
  <c r="K12" i="1"/>
  <c r="K13" i="1"/>
  <c r="K9" i="1"/>
  <c r="N224" i="1"/>
  <c r="F35" i="6" l="1"/>
  <c r="M35" i="6" s="1"/>
  <c r="F29" i="8" l="1"/>
  <c r="H29" i="8" s="1"/>
  <c r="H28" i="8"/>
  <c r="H27" i="8"/>
  <c r="H26" i="8"/>
  <c r="H25" i="8"/>
  <c r="H24" i="8"/>
  <c r="H23" i="8"/>
  <c r="H22" i="8"/>
  <c r="G20" i="8" l="1"/>
  <c r="D30" i="8"/>
  <c r="H30" i="8" s="1"/>
  <c r="H31" i="8" s="1"/>
  <c r="F20" i="8" l="1"/>
  <c r="H20" i="8" s="1"/>
  <c r="B3" i="6"/>
  <c r="B2" i="6"/>
  <c r="D34" i="6" l="1"/>
  <c r="C45" i="6" l="1"/>
  <c r="C44" i="6"/>
  <c r="C43" i="6"/>
  <c r="C39" i="6"/>
  <c r="Q69" i="1" l="1"/>
  <c r="R63" i="1"/>
  <c r="R64" i="1" s="1"/>
  <c r="K218" i="1" l="1"/>
  <c r="K223" i="1"/>
  <c r="D33" i="6" s="1"/>
  <c r="E33" i="6" s="1"/>
  <c r="K33" i="6" s="1"/>
  <c r="K209" i="1"/>
  <c r="K202" i="1"/>
  <c r="K195" i="1" l="1"/>
  <c r="K190" i="1"/>
  <c r="H13" i="8"/>
  <c r="H12" i="8"/>
  <c r="H11" i="8"/>
  <c r="H10" i="8"/>
  <c r="H9" i="8"/>
  <c r="D31" i="6" l="1"/>
  <c r="E31" i="6" s="1"/>
  <c r="D15" i="8"/>
  <c r="F7" i="8" s="1"/>
  <c r="D14" i="8"/>
  <c r="F14" i="8" s="1"/>
  <c r="H14" i="8" s="1"/>
  <c r="J31" i="6" l="1"/>
  <c r="H31" i="6"/>
  <c r="K31" i="6"/>
  <c r="I31" i="6"/>
  <c r="H15" i="8"/>
  <c r="H16" i="8" s="1"/>
  <c r="J181" i="1" s="1"/>
  <c r="K181" i="1" s="1"/>
  <c r="G7" i="8"/>
  <c r="H7" i="8" s="1"/>
  <c r="K185" i="1" l="1"/>
  <c r="K178" i="1" l="1"/>
  <c r="K157" i="1" l="1"/>
  <c r="K150" i="1" l="1"/>
  <c r="K115" i="1" l="1"/>
  <c r="K137" i="1"/>
  <c r="D29" i="6" s="1"/>
  <c r="E29" i="6" l="1"/>
  <c r="H29" i="6"/>
  <c r="J29" i="6" l="1"/>
  <c r="I29" i="6"/>
  <c r="K29" i="6"/>
  <c r="K41" i="1" l="1"/>
  <c r="D15" i="6" s="1"/>
  <c r="E15" i="6" s="1"/>
  <c r="H15" i="6" l="1"/>
  <c r="G15" i="6"/>
  <c r="K71" i="1" l="1"/>
  <c r="K107" i="1" l="1"/>
  <c r="D25" i="6" s="1"/>
  <c r="E25" i="6" s="1"/>
  <c r="K85" i="1"/>
  <c r="D21" i="6" s="1"/>
  <c r="E21" i="6" s="1"/>
  <c r="K66" i="1"/>
  <c r="K60" i="1"/>
  <c r="K54" i="1"/>
  <c r="K97" i="1" l="1"/>
  <c r="D23" i="6" s="1"/>
  <c r="E23" i="6" s="1"/>
  <c r="I21" i="6"/>
  <c r="H21" i="6"/>
  <c r="J25" i="6"/>
  <c r="I25" i="6"/>
  <c r="K25" i="6"/>
  <c r="K81" i="1"/>
  <c r="K49" i="1"/>
  <c r="D17" i="6" s="1"/>
  <c r="E17" i="6" s="1"/>
  <c r="K28" i="1"/>
  <c r="K75" i="1"/>
  <c r="K35" i="1"/>
  <c r="D13" i="6" s="1"/>
  <c r="E13" i="6" s="1"/>
  <c r="G13" i="6" s="1"/>
  <c r="D19" i="6" l="1"/>
  <c r="E19" i="6" s="1"/>
  <c r="J19" i="6" s="1"/>
  <c r="D11" i="6"/>
  <c r="J23" i="6"/>
  <c r="H23" i="6"/>
  <c r="I23" i="6"/>
  <c r="H17" i="6"/>
  <c r="G17" i="6"/>
  <c r="K245" i="1"/>
  <c r="G225" i="1" s="1"/>
  <c r="I19" i="6" l="1"/>
  <c r="E11" i="6"/>
  <c r="K124" i="1"/>
  <c r="D27" i="6" s="1"/>
  <c r="E27" i="6" s="1"/>
  <c r="K14" i="1"/>
  <c r="D9" i="6" l="1"/>
  <c r="E9" i="6" s="1"/>
  <c r="K224" i="1"/>
  <c r="G11" i="6"/>
  <c r="F11" i="6"/>
  <c r="I27" i="6"/>
  <c r="K27" i="6"/>
  <c r="J27" i="6"/>
  <c r="Q224" i="1"/>
  <c r="M224" i="1"/>
  <c r="K225" i="1" l="1"/>
  <c r="N225" i="1"/>
  <c r="D35" i="6"/>
  <c r="E35" i="6"/>
  <c r="F9" i="6"/>
  <c r="M32" i="6" s="1"/>
</calcChain>
</file>

<file path=xl/sharedStrings.xml><?xml version="1.0" encoding="utf-8"?>
<sst xmlns="http://schemas.openxmlformats.org/spreadsheetml/2006/main" count="771" uniqueCount="455">
  <si>
    <t xml:space="preserve">Valor total da obra </t>
  </si>
  <si>
    <t>CRONOGRAMA FÍSICO-FINANCEIRO</t>
  </si>
  <si>
    <t>ITEM</t>
  </si>
  <si>
    <t>ETAPAS/DESCRIÇÃO</t>
  </si>
  <si>
    <t>FÍSICO/ FINANCEIRO</t>
  </si>
  <si>
    <t>TOTAL  ETAPAS</t>
  </si>
  <si>
    <t>TOTAL</t>
  </si>
  <si>
    <t xml:space="preserve">Valor total da obra com BDI </t>
  </si>
  <si>
    <t>CÓDIGOS</t>
  </si>
  <si>
    <t>DESCRIÇÃO</t>
  </si>
  <si>
    <t>SINAPI</t>
  </si>
  <si>
    <t>SISTEMA NACIONAL DE PESQUISA DE CUSTOS E ÍNDICES DA CONSTRUÇÃO CIVIL</t>
  </si>
  <si>
    <t>DATA  BASE</t>
  </si>
  <si>
    <t>Item Componente do BDI</t>
  </si>
  <si>
    <t>Administração Central</t>
  </si>
  <si>
    <t>Seguro e Garantia</t>
  </si>
  <si>
    <t>Risco</t>
  </si>
  <si>
    <t>Despesas Financeiras</t>
  </si>
  <si>
    <t>Lucro</t>
  </si>
  <si>
    <t>I1: PIS e COFINS</t>
  </si>
  <si>
    <t>I2: ISSQN (conforme legislação municipal)</t>
  </si>
  <si>
    <t>BDI - SEM Desoneração da folha de pagamento</t>
  </si>
  <si>
    <t>BDI - COM Desoneração da folha de pagamento</t>
  </si>
  <si>
    <t>I3: Cont.Prev s/Rec.Bruta (Lei 13.161/15 - Com desoneração)</t>
  </si>
  <si>
    <t>BDI = (1+AC+S+R+G)*(1+DF)*(1+L)-1/(1-I1-I2-I3)</t>
  </si>
  <si>
    <t>O  PROCEDIMENTO ADOTADO NA ELABORAÇÃO  DESTA PLANILHA  ESTÁ DE ACORDO COM PREÇOS UNITÁRIOS,EXTRAÍDOS E</t>
  </si>
  <si>
    <t>MULTIPLICADO DOS ÍNDICES  DA TCPO (TABELA DE COMPOSIÇÕES DE PREÇOS PARA ORÇAMENTO) E RESPEITANDO  PREÇOS DE</t>
  </si>
  <si>
    <t>Unidade</t>
  </si>
  <si>
    <t>Descrição</t>
  </si>
  <si>
    <t>1.1</t>
  </si>
  <si>
    <t>SERVIÇOS PRELIMINARES</t>
  </si>
  <si>
    <t>2.1</t>
  </si>
  <si>
    <t>2.2</t>
  </si>
  <si>
    <t>1.2</t>
  </si>
  <si>
    <t>1.3</t>
  </si>
  <si>
    <t>3.1</t>
  </si>
  <si>
    <t>3.2</t>
  </si>
  <si>
    <t>4.1</t>
  </si>
  <si>
    <t>5.1</t>
  </si>
  <si>
    <t>6.1</t>
  </si>
  <si>
    <t>7.1</t>
  </si>
  <si>
    <t>9.1</t>
  </si>
  <si>
    <t>2.3</t>
  </si>
  <si>
    <t>2.4</t>
  </si>
  <si>
    <t>3.3</t>
  </si>
  <si>
    <t>3.4</t>
  </si>
  <si>
    <t>6.2</t>
  </si>
  <si>
    <t>6.3</t>
  </si>
  <si>
    <t>6.4</t>
  </si>
  <si>
    <t>6.5</t>
  </si>
  <si>
    <t>REDE DE ESGOTO SANITÁRIO</t>
  </si>
  <si>
    <t>PLANILHA ORÇAMENTÁRIA</t>
  </si>
  <si>
    <t>conferência</t>
  </si>
  <si>
    <t>R$</t>
  </si>
  <si>
    <t>Local: Bairro do Cascalho - CORDEIRÓPOLIS / SP</t>
  </si>
  <si>
    <t>M²</t>
  </si>
  <si>
    <t>M</t>
  </si>
  <si>
    <t>REMOÇÃO DE RAÍZES REMANESCENTES DE TRONCO DE ÁRVORE COM DIÂMETRO MAIOR OU IGUAL A 0,40 M E MENOR QUE 0,60 M.AF_05/2018</t>
  </si>
  <si>
    <t xml:space="preserve">UN </t>
  </si>
  <si>
    <t>M³</t>
  </si>
  <si>
    <t>Total do Item 1</t>
  </si>
  <si>
    <t>1.4</t>
  </si>
  <si>
    <t>1.5</t>
  </si>
  <si>
    <t>INFRAESTRUTURA</t>
  </si>
  <si>
    <t>Kg</t>
  </si>
  <si>
    <t>CONCRETO FCK = 20MPA, TRAÇO 1:2,7:3 (CIMENTO/ AREIA MÉDIA/ BRITA 1) PREPARO MECÂNICO COM BETONEIRA 400 L. AF_07/2016</t>
  </si>
  <si>
    <t>SUPERESTRUTURA</t>
  </si>
  <si>
    <t>Total do Item 2</t>
  </si>
  <si>
    <t>Total do Item 3</t>
  </si>
  <si>
    <t>PAREDES E PAINÉIS</t>
  </si>
  <si>
    <t>4.2</t>
  </si>
  <si>
    <t>4.3</t>
  </si>
  <si>
    <t>CONTRAVERGA MOLDADA IN LOCO COM UTILIZAÇÃO DE BLOCOS CANALETA PARA VÃO S DE MAIS DE 1,5 M DE COMPRIMENTO. AF_03/2016</t>
  </si>
  <si>
    <t>Total do Item 4</t>
  </si>
  <si>
    <t>COBERTURA</t>
  </si>
  <si>
    <t>TRAMA DE MADEIRA COMPOSTA POR RIPAS, CAIBROS E TERÇAS PARA TELHADOS DE ATÉ 2 ÁGUAS PARA TELHA CERÂMICA CAPA-CANAL, INCLUSO TRANSPORTE VERTIC AL. AF_07/2019</t>
  </si>
  <si>
    <t>TELHAMENTO COM TELHA CERÂMICA DE ENCAIXE, TIPO FRANCESA, COM ATÉ 2 ÁGU AS, INCLUSO TRANSPORTE VERTICAL. AF_07/2019</t>
  </si>
  <si>
    <t>CUMEEIRA PARA TELHA CERÂMICA EMBOÇADA COM ARGAMASSA TRAÇO 1:2:9 (CIMENTO, CAL E AREIA) PARA TELHADOS COM ATÉ 2 ÁGUAS, INCLUSO TRANSPORTE VERTICAL. AF_07/2019</t>
  </si>
  <si>
    <t>ESQUADRIAS MADEIRA</t>
  </si>
  <si>
    <t>ESQUADRIAS METÁLICAS</t>
  </si>
  <si>
    <t>PORTA DE CORRER DE ALUMÍNIO, COM DUAS FOLHAS PARA VIDRO, INCLUSO VIDRO LISO INCOLOR, FECHADURA E PUXADOR, CONFORME PROJETO DE ESQUADRIAS</t>
  </si>
  <si>
    <t>PORTA DE ALUMÍNIO DE ABRIR COM LAMBRI, COM GUARNIÇÃO, FIXAÇÃO COM PARAFUSOS - FORNECIMENTO E INSTALAÇÃO - CONFORME PROJETO DE ESQUADRIAS</t>
  </si>
  <si>
    <t>5.2</t>
  </si>
  <si>
    <t>5.3</t>
  </si>
  <si>
    <t>JANELAS DE ALUMÍNIO</t>
  </si>
  <si>
    <t>JANELA DE AÇO TIPO BASCULANTE PARA VIDROS, COM BATENTE, FERRAGENS E PINTURA ANTICORROSIVA. EXCLUSIVE VIDROS, ACABAMENTO, ALIZAR E CONTRAMARCO. FORNECIMENTO E INSTALAÇÃO - CONFORME PROJETO DE ESQUADRIAS</t>
  </si>
  <si>
    <t>JANELA DE ALUMÍNIO TIPO MAXIM-AR, COM VIDROS, BATENTE E FERRAGENS, ACABAMENTO E CONTRAMARCO. FORNECIMENTO E INSTALAÇÃO - CONFORME PROJETO DE ESQUADRIAS</t>
  </si>
  <si>
    <t>VIDROS</t>
  </si>
  <si>
    <t>Total do Item 5</t>
  </si>
  <si>
    <t>FERRAGENS E ACESSÓRIOS</t>
  </si>
  <si>
    <t>ESQUADRIAS</t>
  </si>
  <si>
    <t>GRADIL METÁLICO / GUARDA CORPO E CORRIMÃOS</t>
  </si>
  <si>
    <t>CORRIMÃO SIMPLES, DIÂMETRO EXTERNO = 1 1/2", EM AÇO GALVANIZADO. AF_04 /2019_P</t>
  </si>
  <si>
    <t>GUARDA-CORPO DE AÇO GALVANIZADO DE 1,10M DE ALTURA, MONTANTES TUBULARES DE 1.1/2 ESPAÇADOS DE 1,20M, TRAVESSA SUPERIOR DE 2, GRADIL FORMADO POR BARRAS CHATAS EM FERRO DE 32X4,8MM, FIXADO COM CHUMBADOR MECÂNIC O. AF_04/2019_P</t>
  </si>
  <si>
    <t>IMPERMEABILIZAÇÃO PAREDES INTERNAS / EXTERNAS</t>
  </si>
  <si>
    <t xml:space="preserve"> REVESTIMENTO INTERNO / EXTERNO</t>
  </si>
  <si>
    <t>CHAPISCO APLICADO EM ALVENARIAS E ESTRUTURAS DE CONCRETO INTERNAS E EXTERNAS, COM COLHER DE PEDREIRO.  ARGAMASSA TRAÇO 1:3 COM PREPARO MANUAL. AF_06/2014</t>
  </si>
  <si>
    <t>EMBOÇO, PARA RECEBIMENTO DE CERÂMICA, EM ARGAMASSA TRAÇO 1:2:8, PREPARO MECÂNICO COM BETONEIRA 400 L, APLICADO MANUALMENTE EM FACES INTERNAS DE PAREDES, PARA AMBIENTE COM ÁREA  MAIOR QUE 10 M², ESPESSURA DE 20 MM, COM EXECUÇÃO DE TALISCAS. AF_06/2014</t>
  </si>
  <si>
    <t>MASSA ÚNICA, PARA RECEBIMENTO DE PINTURA, EM ARGAMASSA TRAÇO 1:2:8, PREPARO MECÂNICO COM BETONEIRA 400 L, APLICADA MANUALMENTE EM FACES EXTERNAS DE PAREDES, ESPESSURA DE 20 MM, COM EXECUÇÃO DE TALISCAS. AF_06/2014</t>
  </si>
  <si>
    <t>APLICAÇÃO MANUAL DE GESSO DESEMPENADO (SEM TALISCAS) EM PAREDES DE AMBIENTES DE ÁREA MAIOR QUE 10 M², ESPESSURA DE 0,1 CM. AF_06/2014</t>
  </si>
  <si>
    <t>APLICAÇÃO MANUAL DE GESSO DESEMPENADO (SEM TALISCAS) EM TETO DE AMBIENTES DE ÁREA MAIOR QUE 10 M², ESPESSURA DE 0,1 CM. AF_06/2014</t>
  </si>
  <si>
    <t>Total do Item 8</t>
  </si>
  <si>
    <t xml:space="preserve">PISOS </t>
  </si>
  <si>
    <t>INTERNO</t>
  </si>
  <si>
    <t>CONTRAPISO EM ARGAMASSA TRAÇO 1:4 (CIMENTO E AREIA), PREPARO MECÂNICO COM BETONEIRA 400 L, ESPESSURA 5 CM. AF_06/2014.</t>
  </si>
  <si>
    <t>CPU</t>
  </si>
  <si>
    <t>9.2</t>
  </si>
  <si>
    <t>EXTERNO</t>
  </si>
  <si>
    <t>EXECUÇÃO DE PASSEIO (CALÇADA) OU PISO DE CONCRETO COM CONCRETO MOLDADO IN LOCO, FEITO EM OBRA, ACABAMENTO CONVENCIONAL, ESPESSURA 6 CM, ARMADO. AF_07/2016</t>
  </si>
  <si>
    <t>EXECUÇÃO DE PASSEIO EM PISO INTERTRAVADO, COM BLOCO RETANGULAR COR NATURAL DE 20 X 10 CM, ESPESSURA 6 CM. ASSENTADOS SOBRE COLÇHÃO DE AREIA.AF_12/2015</t>
  </si>
  <si>
    <t>PINTURAS E ACABAMENTOS</t>
  </si>
  <si>
    <t>10.1</t>
  </si>
  <si>
    <t>10.2</t>
  </si>
  <si>
    <t>APLICAÇÃO MANUAL DE PINTURA COM TINTA LÁTEX ACRÍLICA EM PAREDES INTERNAS E EXTERNAS, DUAS DEMÃOS.</t>
  </si>
  <si>
    <t>FECHADURA DE EMBUTIR COM CILINDRO, EXTERNA, COMPLETA, ACABAMENTO PADRÃO MÉDIO, INCLUSO EXECUÇÃO DE FURO - FORNECIMENTO E INSTALAÇÃO. AF_12/2019</t>
  </si>
  <si>
    <t>APLICAÇÃO MANUAL DE PINTURA COM TINTA LÁTEX PVA EM TETO, DUAS DEMÃOS.</t>
  </si>
  <si>
    <t>APLICAÇÃO DE FUNDO SELADOR ACRÍLICO EM TETO, UMA DEMÃO.</t>
  </si>
  <si>
    <t>INSTALAÇÕES HIDRÁULICAS</t>
  </si>
  <si>
    <t>11.1</t>
  </si>
  <si>
    <t>TUBO PVC RÍGIDO, DN 100 MM, FORNECIMENTO E INSTALAÇÃO.</t>
  </si>
  <si>
    <t>TUBO PVC RÍGIDO, DN 75 MM, FORNECIMENTO E INSTALÇÃO.</t>
  </si>
  <si>
    <t>RALO SECO, PVC, DN 100 X 40 MM, JUNTA SOLDÁVEL, FORNECIMENTO E INSTALAÇÃO.</t>
  </si>
  <si>
    <t>JOELHO 45 GRAUS, DN 75 MM, FORNECIMENTO E INSTALAÇÃO.</t>
  </si>
  <si>
    <t>JOELHO 90 GRAUS, DN 100 MM, FORNECIMENTO.</t>
  </si>
  <si>
    <t>JUNÇÃO SIMPLES, DN 100 X 75 MM, FORNECIMENTO E INSTALAÇÃO.</t>
  </si>
  <si>
    <t>11.2</t>
  </si>
  <si>
    <t xml:space="preserve">TUBO, PVC, SOLDÁVEL, DN 50 MM, FORNECIMENTO E INSTALAÇÃO. </t>
  </si>
  <si>
    <t>LUVA DE REDUÇÃO, PVC, SOLDÁVEL, FORNECIMENTO E INSTALAÇÃO.</t>
  </si>
  <si>
    <t>JOELHO 45 GRAUS, PVC, SOLDÁVEL, DN 50 MM,FORNECIMENTO E INSTALAÇÃO.</t>
  </si>
  <si>
    <t>JOELHO 90 GRAUS, PVC, SOLDÁVEL, DN 50 MM,FORNECIMENTO E INSTALAÇÃO.</t>
  </si>
  <si>
    <t>RUFO EM CHAPA DE AÇO GALVANIZADO NÚMERO 24, CORTE DE 25 CM, INCLUSO TRANSPORTE VERTICAL.</t>
  </si>
  <si>
    <t xml:space="preserve">CALHA E AFINS EM CHAPA DE AÇO GALVANIZADO NÚMERO 24, CORTE 50 CM,INCLUSO TRANSPORTE VERTICAL. </t>
  </si>
  <si>
    <t>REGISTRO DE GAVETA 1/2", COM ACABAMENTO E CANOPLA CROMADOS. FORNECIMENTO E INSTALAÇÃO.</t>
  </si>
  <si>
    <t>REGISTRO DE PRESSÃO 3/4", COM ACABAMENTO E CANOPLA CROMADOS. FORNECIMENTO E INSTALAÇÃO.</t>
  </si>
  <si>
    <t>11.3</t>
  </si>
  <si>
    <t>REDE DE ÁGUA FRIA</t>
  </si>
  <si>
    <t>REDE DE ÁGUAS PLUVIAIS</t>
  </si>
  <si>
    <t>11.4</t>
  </si>
  <si>
    <t>LOUÇAS, ACESSÓRIOS E METAIS</t>
  </si>
  <si>
    <t>VÁLVULA DE DESCARGA METÁLICA, BASE 1 1/2 ", ACABAMENTO METALICO CROMADO - FORNECIMENTO E INSTALAÇÃO.</t>
  </si>
  <si>
    <t>CUBA DE EMBUTIR EM AÇO INOXIDÁVEL COMPLETA, DIMENSÕES 40 X 34 X 17 CM.</t>
  </si>
  <si>
    <t>CUBA DE EMBUTIR OVAL EM LOUÇA BRANCA, FORNECIMENTO E INSTALAÇÃO.</t>
  </si>
  <si>
    <t xml:space="preserve">SINAPI-I </t>
  </si>
  <si>
    <t>TORNEIRA CROMADA PARA LAVATÓRIO DE MESA BICA BAIXA IZY, CÓDIGO 1193.C37, DECA OU EQUIVALENTE.</t>
  </si>
  <si>
    <t>DISPENSER SABONETEIRA LINHA EXCELLENCE, CÓDIGO 7009, MELHORAMENTOS OU EQUIVALENTE.</t>
  </si>
  <si>
    <t>TORNEIRA CROMADA PARA COZINHA DE MESA, TUBO MÓVEL IZY, CÓDIGO 1167.C37, DECA, OU EQUIVALENTE.</t>
  </si>
  <si>
    <t>MÃO FRANCESA METÁLICA PARA APOIO DAS BANCADAS.</t>
  </si>
  <si>
    <t>VERGA MOLDADA IN LOCO COM UTILIZAÇÃO DE BLOCOS CANALETA PARA JANELAS C OM MAIS DE 1,5 M DE VÃO. AF_03/2016</t>
  </si>
  <si>
    <t>11.5</t>
  </si>
  <si>
    <t>INSTALAÇÕES DE BOMBEIRO</t>
  </si>
  <si>
    <t>11.5.1</t>
  </si>
  <si>
    <t>SERVIÇO</t>
  </si>
  <si>
    <t>MATERIAL</t>
  </si>
  <si>
    <t>MO</t>
  </si>
  <si>
    <t>AVCB JUNTO AO CORPO DE BOMBEIROS</t>
  </si>
  <si>
    <t>UN.</t>
  </si>
  <si>
    <t>Código</t>
  </si>
  <si>
    <t>Coeficiente</t>
  </si>
  <si>
    <t>Preço</t>
  </si>
  <si>
    <t>Sub Total</t>
  </si>
  <si>
    <t>H</t>
  </si>
  <si>
    <t>DESENHISTA</t>
  </si>
  <si>
    <t>A.02.000.070107</t>
  </si>
  <si>
    <t xml:space="preserve">IMPRESSÃO COLORIDA EM PAPEL SULFITE A4 </t>
  </si>
  <si>
    <t xml:space="preserve">PLOTAGEM EM PAPEL SULFITE - TAMANHO "A1" - COLORIDA 
</t>
  </si>
  <si>
    <t>S.01.000.080349</t>
  </si>
  <si>
    <t>VEICULO COM CAPACIDADE PARA 4 PESSOAS</t>
  </si>
  <si>
    <t>Mão Obra:</t>
  </si>
  <si>
    <t>*LS:</t>
  </si>
  <si>
    <t>SubMO:</t>
  </si>
  <si>
    <t>Materiais:</t>
  </si>
  <si>
    <t>*BDI:</t>
  </si>
  <si>
    <t>TOTAL:</t>
  </si>
  <si>
    <t>12.1</t>
  </si>
  <si>
    <t>12.2</t>
  </si>
  <si>
    <t>INSTALAÇÕES ELÉTRICAS</t>
  </si>
  <si>
    <t>CENTRO DE DISTRIBUIÇÃO</t>
  </si>
  <si>
    <t>12.1.1</t>
  </si>
  <si>
    <t>SINAPI-I</t>
  </si>
  <si>
    <t>Total do Item 12.1</t>
  </si>
  <si>
    <t>12.2.1</t>
  </si>
  <si>
    <t>12.2.2</t>
  </si>
  <si>
    <t>DISJUNTORES</t>
  </si>
  <si>
    <t>Total do Item 12.2</t>
  </si>
  <si>
    <t>ELETRODUTOS E ACESSÓRIOS</t>
  </si>
  <si>
    <t>12.3</t>
  </si>
  <si>
    <t>12.3.1</t>
  </si>
  <si>
    <t>12.3.2</t>
  </si>
  <si>
    <t>12.3.3</t>
  </si>
  <si>
    <t>12.3.4</t>
  </si>
  <si>
    <t>TUBO, PVC, SOLDÁVEL, DN 25 MM, FORNECIMENTO E INSTALAÇÃO.</t>
  </si>
  <si>
    <t>TUBO, PVC, SOLDÁVEL, DN 40 MM, FORNECIMENTO E INSTALAÇÃO.</t>
  </si>
  <si>
    <t>ELETRODUTO FLEXÍVEL CORRUGADO REFORÇADO, PVC, DN 32 MM (1").</t>
  </si>
  <si>
    <t xml:space="preserve"> ELETRODUTO FLEXÍVEL CORRUGADO, PVC, DN 25 MM (3/4").</t>
  </si>
  <si>
    <t>CAIXA DE PASSAGEM PVC 4 X 2'', FORNECIMENTO E INSTALAÇÃO.</t>
  </si>
  <si>
    <t>CAIXA DE PASSAGEM PVC OCTOGONAL 3'', FORNECIMENTO E INSTALAÇÃO.</t>
  </si>
  <si>
    <t>CABOS E FIOS (CONDUTORES)</t>
  </si>
  <si>
    <t>12.4</t>
  </si>
  <si>
    <t>12.4.1</t>
  </si>
  <si>
    <t>12.4.2</t>
  </si>
  <si>
    <t>12.4.3</t>
  </si>
  <si>
    <t>12.4.4</t>
  </si>
  <si>
    <t>Total do Item 12.3</t>
  </si>
  <si>
    <t>CABO DE COBRE FLEXÍVEL ISOLADO, 2,5 MM², ANTI-CHAMA 450/750 V, PARA CIRCUITOS TERMINAIS - FORNECIMENTO E INSTALAÇÃO.</t>
  </si>
  <si>
    <t>CABO DE COBRE FLEXÍVEL ISOLADO, 4 MM², ANTI-CHAMA 450/750 V, PARA CIRCUITOS TERMINAIS - FORNECIMENTO E INSTALAÇÃO.</t>
  </si>
  <si>
    <t>CABO DE COBRE FLEXÍVEL ISOLADO, 6 MM², ANTI-CHAMA 450/750 V, PARA CIRCUITOS TERMINAIS - FORNECIMENTO E INSTALAÇÃO.</t>
  </si>
  <si>
    <t>CABO DE COBRE FLEXÍVEL ISOLADO, 16 MM², ANTI-CHAMA 450/750 V, PARA CIRCUITOS TERMINAIS - FORNECIMENTO E INSTALAÇÃO.</t>
  </si>
  <si>
    <t>12.5</t>
  </si>
  <si>
    <t>ILUMINAÇÃO E TOMADAS</t>
  </si>
  <si>
    <t>Total do Item 12.4</t>
  </si>
  <si>
    <t>12.5.1</t>
  </si>
  <si>
    <t>12.5.2</t>
  </si>
  <si>
    <t>12.5.3</t>
  </si>
  <si>
    <t>12.5.4</t>
  </si>
  <si>
    <t>TOMADA UNIVERSAL, 10 A, INCLUINDO SUPORTE E PLACA, COR BRANCA.</t>
  </si>
  <si>
    <t>TOMADA UNIVERSAL, 20 A, INCLUINDO SUPORTE E PLACA, COR BRANCA.</t>
  </si>
  <si>
    <t>INTERRUPTOR PARALELO, 10 A, INCLUINDO SUPORTE E PLACA, COR BRANCA.</t>
  </si>
  <si>
    <t>Total do Item 12.5</t>
  </si>
  <si>
    <t>AVCB JUNTO AO CORPO DE BOMBEIROS.</t>
  </si>
  <si>
    <t>SERVIÇOS FINAIS</t>
  </si>
  <si>
    <t>13.1</t>
  </si>
  <si>
    <t>13.2</t>
  </si>
  <si>
    <t xml:space="preserve"> LIMPEZA DE PISO PORCELANATO COM PANO ÚMIDO.</t>
  </si>
  <si>
    <t>LIMPEZA DE REVESTIMENTO CERÂMICO EM PAREDE COM PANO ÚMIDO</t>
  </si>
  <si>
    <t>REMOÇÃO DE PORTAS, DE FORMA MANUAL, SEM REAPROVEITAMENTO. AF_12/2017</t>
  </si>
  <si>
    <t>CANALETA DE CONCRETO 20 CM x 20 CM.</t>
  </si>
  <si>
    <t>FABRICAÇÃO DE FÔRMA PARA VIGAS E PILARES, COM MADEIRA SERRADA, E = 25 MM. AF_12/2015</t>
  </si>
  <si>
    <t>IMPERMEABILIZAÇÃO DE SUPERFÍCIE COM ARGAMASSA POLIMÉRICA / MEMBRANA ACRÍLICA, 3 DEMÃOS. AF_06/2018</t>
  </si>
  <si>
    <t>MERCADO</t>
  </si>
  <si>
    <t>TUBO PVC, DN 75 MM, FORNECIMENTO E INSTALAÇÃO.</t>
  </si>
  <si>
    <t>JOELHO 90 GRAUS, DN 75 MM, FORNECIMENTO E INSTALAÇÃO.</t>
  </si>
  <si>
    <t>IMPERMEABILIZAÇÃO DE SUPERFÍCIE COM EMULSÃO ASFÁLTICA, 2 DEMÃOS AF_06/2018</t>
  </si>
  <si>
    <t>DUCHA HIGIENICA PLASTICA COM REGISTRO METALICO 1/2 "</t>
  </si>
  <si>
    <t xml:space="preserve"> LUMINÁRIA TIPO CALHA, DE SOBREPOR, COM 2 LÂMPADAS TUBULARES FLUORESCENTES DE 36 W, COM REATOR DE PARTIDA RÁPIDA - FORNECIMENTO E INSTALAÇÃO. AF_02/2020</t>
  </si>
  <si>
    <t>CDHU</t>
  </si>
  <si>
    <t>FABRICAÇÃO, MONTAGEM E DESMONTAGEM DE FÔRMA PARA VIGA BALDRAME, EM MADEIRA SERRADA, E=25 MM, 4 UTILIZAÇÕES. AF_06/2017</t>
  </si>
  <si>
    <t>CAIXA ENTERRADA HIDRÁULICA RETANGULAR EM ALVENARIA COM TIJOLOS CERÂMICOS MACIÇOS, DIMENSÕES INTERNAS: 0,6X0,6X0,6 M PARA REDE DE ESGOTO. AF_12/2020</t>
  </si>
  <si>
    <t>VASO SANITÁRIO INFANTIL LOUÇA BRANCA - FORNECIMENTO E INSTALACAO. AF_01/2020</t>
  </si>
  <si>
    <t>ASSENTO SANITÁRIO INFANTIL - FORNECIMENTO E INSTALACAO. AF_01/2020</t>
  </si>
  <si>
    <t>CHUVEIRO ELÉTRICO COMUM CORPO PLÁSTICO, TIPO DUCHA  FORNECIMENTO E INSTALAÇÃO. AF_01/2020</t>
  </si>
  <si>
    <t>PAPELEIRA DE PAREDE EM METAL CROMADO, INCLUSO FIXAÇÃO. AF_01/2020</t>
  </si>
  <si>
    <t>TORNEIRA ELÉTRICA LORENEASY, LORENZETTI OU EQUIVALENTE</t>
  </si>
  <si>
    <t>BARRA DE APOIO RETA, EM ALUMINIO, COMPRIMENTO 90 CM,  FIXADA NA PAREDE - FORNECIMENTO E INSTALAÇÃO. AF_01/2020 - CONFORME PROJETO</t>
  </si>
  <si>
    <t xml:space="preserve">DISJUNTOR MONOPOLAR TIPO NEMA, CORRENTE NOMINAL DE 35 ATÉ 50A - FORNECIMENTO E INSTALAÇÃO. AF_10/2020 </t>
  </si>
  <si>
    <t>DISJUNTOR BIPOLAR TIPO NEMA, CORRENTE NOMINAL DE 10 ATÉ 50A - FORNECIMENTO E INSTALAÇÃO. AF_10/2020</t>
  </si>
  <si>
    <t>1º MÊS</t>
  </si>
  <si>
    <t>2º MÊS</t>
  </si>
  <si>
    <t>3º MÊS</t>
  </si>
  <si>
    <t>4º MÊS</t>
  </si>
  <si>
    <t>5º MÊS</t>
  </si>
  <si>
    <t>6º MÊS</t>
  </si>
  <si>
    <t xml:space="preserve">ESQUADRIAS </t>
  </si>
  <si>
    <t>REVESTIMENTO INTERNO / EXTERNO</t>
  </si>
  <si>
    <t>PISOS</t>
  </si>
  <si>
    <t>TOTAL COM BDI</t>
  </si>
  <si>
    <t>Tamara Raquel F. S. de Oliveira</t>
  </si>
  <si>
    <t>Engº Civil - CREASP 5070237677</t>
  </si>
  <si>
    <t>LOCACAO CONVENCIONAL DE OBRA, UTILIZANDO GABARITO DE TÁBUAS CORRIDAS PONTALETADAS A CADA 2,00 M -  2 UTILIZAÇÕES. AF_10/2018</t>
  </si>
  <si>
    <t>2.5</t>
  </si>
  <si>
    <t>2.6</t>
  </si>
  <si>
    <t>2.7</t>
  </si>
  <si>
    <t>2.8</t>
  </si>
  <si>
    <t>2.9</t>
  </si>
  <si>
    <t>2.10</t>
  </si>
  <si>
    <t>2.11</t>
  </si>
  <si>
    <t>5.4</t>
  </si>
  <si>
    <t>5.5</t>
  </si>
  <si>
    <t>6.1.1</t>
  </si>
  <si>
    <t>Total do Item 6.1</t>
  </si>
  <si>
    <t>6.2.1</t>
  </si>
  <si>
    <t>6.2.2</t>
  </si>
  <si>
    <t>6.2.3</t>
  </si>
  <si>
    <t>Total do Item 6.2</t>
  </si>
  <si>
    <t>Total do Item 6.3</t>
  </si>
  <si>
    <t>6.3.1</t>
  </si>
  <si>
    <t>6.3.2</t>
  </si>
  <si>
    <t>6.3.3</t>
  </si>
  <si>
    <t>Total do Item 6.4</t>
  </si>
  <si>
    <t>6.4.1</t>
  </si>
  <si>
    <t>6.4.2</t>
  </si>
  <si>
    <t>Total do Item 6.5</t>
  </si>
  <si>
    <t>6.5.1</t>
  </si>
  <si>
    <t>6.6</t>
  </si>
  <si>
    <t>6.6.1</t>
  </si>
  <si>
    <t>6.6.2</t>
  </si>
  <si>
    <t>6.6.3</t>
  </si>
  <si>
    <t>Total do Item 6.6</t>
  </si>
  <si>
    <t>Total do Item 7</t>
  </si>
  <si>
    <t>8.1</t>
  </si>
  <si>
    <t>8.2</t>
  </si>
  <si>
    <t>8.3</t>
  </si>
  <si>
    <t>8.4</t>
  </si>
  <si>
    <t>8.5</t>
  </si>
  <si>
    <t>8.6</t>
  </si>
  <si>
    <t>8.7</t>
  </si>
  <si>
    <t>8.8</t>
  </si>
  <si>
    <t>9.1.1</t>
  </si>
  <si>
    <t>9.1.2</t>
  </si>
  <si>
    <t>9.1.3</t>
  </si>
  <si>
    <t>9.1.4</t>
  </si>
  <si>
    <t>9.1.5</t>
  </si>
  <si>
    <t>9.1.6</t>
  </si>
  <si>
    <t>9.2.1</t>
  </si>
  <si>
    <t>9.2.2</t>
  </si>
  <si>
    <t>9.2.3</t>
  </si>
  <si>
    <t>9.2.4</t>
  </si>
  <si>
    <t>Total do Item 9.1</t>
  </si>
  <si>
    <t>Total do Item 9.2</t>
  </si>
  <si>
    <t>Total do Item 10</t>
  </si>
  <si>
    <t>10.3</t>
  </si>
  <si>
    <t>10.4</t>
  </si>
  <si>
    <t>10.5</t>
  </si>
  <si>
    <t>10.6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</si>
  <si>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</si>
  <si>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</si>
  <si>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</si>
  <si>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</si>
  <si>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</si>
  <si>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</si>
  <si>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</si>
  <si>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</si>
  <si>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11.1.10</t>
  </si>
  <si>
    <t>Total do Item 11.1</t>
  </si>
  <si>
    <t>Total do Item 11.2</t>
  </si>
  <si>
    <t>Total do Item 11.3</t>
  </si>
  <si>
    <t>Total do Item 11.4</t>
  </si>
  <si>
    <t>11.2.1</t>
  </si>
  <si>
    <t>11.2.2</t>
  </si>
  <si>
    <t>11.2.3</t>
  </si>
  <si>
    <t>11.2.4</t>
  </si>
  <si>
    <t>11.2.5</t>
  </si>
  <si>
    <t>11.2.6</t>
  </si>
  <si>
    <t>11.2.7</t>
  </si>
  <si>
    <t>11.2.8</t>
  </si>
  <si>
    <t>11.2.9</t>
  </si>
  <si>
    <t>11.2.10</t>
  </si>
  <si>
    <t>11.3.1</t>
  </si>
  <si>
    <t>11.3.2</t>
  </si>
  <si>
    <t>11.3.3</t>
  </si>
  <si>
    <t>11.3.4</t>
  </si>
  <si>
    <t>11.4.1</t>
  </si>
  <si>
    <t>11.4.2</t>
  </si>
  <si>
    <t>11.4.3</t>
  </si>
  <si>
    <t>11.4.4</t>
  </si>
  <si>
    <t>11.4.5</t>
  </si>
  <si>
    <t>11.4.6</t>
  </si>
  <si>
    <t>11.4.7</t>
  </si>
  <si>
    <t>11.4.8</t>
  </si>
  <si>
    <t>11.4.9</t>
  </si>
  <si>
    <t>11.4.10</t>
  </si>
  <si>
    <t>11.4.11</t>
  </si>
  <si>
    <t>11.4.12</t>
  </si>
  <si>
    <t>11.4.13</t>
  </si>
  <si>
    <t>11.4.14</t>
  </si>
  <si>
    <t>11.4.15</t>
  </si>
  <si>
    <t>11.4.16</t>
  </si>
  <si>
    <t>11.4.17</t>
  </si>
  <si>
    <t>11.4.18</t>
  </si>
  <si>
    <t>11.5.2</t>
  </si>
  <si>
    <t>11.5.3</t>
  </si>
  <si>
    <t>11.5.4</t>
  </si>
  <si>
    <t>Total do Item 11.5</t>
  </si>
  <si>
    <t>12.5.5</t>
  </si>
  <si>
    <t>12.5.6</t>
  </si>
  <si>
    <t>Total do Item 13</t>
  </si>
  <si>
    <t>BANCADA EM GRANITO BRANCO DALLAS COM FRONTÃO DE 7 CM DE ALTURA, ESPESSURA 2 CM, ACABAMENTO POLIDO CONFORME PROJETO.</t>
  </si>
  <si>
    <t>PLACA DE IDENTIFICAÇÃO PARA OBRA</t>
  </si>
  <si>
    <t>IMPERMEABILIZAÇÃO DE PAREDES COM ARGAMASSA DE CIMENTO E AREIA, COM ADITIVO IMPERMEABILIZANTE, E = 2 CM. AF_06/2018</t>
  </si>
  <si>
    <t>8.9</t>
  </si>
  <si>
    <t>RODA MEIO EM MADEIRA (LARGURA 10 CM) - COR BRANCA CONFORME PROJETO</t>
  </si>
  <si>
    <t>CÓDIGO DO SERVIÇO</t>
  </si>
  <si>
    <t>CÓDIGO DA INSTITUIÇÃO</t>
  </si>
  <si>
    <t>QNT</t>
  </si>
  <si>
    <t>PREÇO UNITÁRIO</t>
  </si>
  <si>
    <t>PREÇO TOTAL</t>
  </si>
  <si>
    <t>KIT DE PORTA-PRONTA DE MADEIRA EM ACABAMENTO MELAMÍNICO BRANCO, FOLHA LEVE OU MÉDIA, E BATENTE METÁLICO, 90 X 210 CM,  INCLUSIVE FECHADURA, FIXAÇÃO COM ARGAMASSA - FORNECIMENTO E INSTALAÇÃO. AF_12/2019</t>
  </si>
  <si>
    <t>ART nº 28027230211572841</t>
  </si>
  <si>
    <t>PLACA DE OBRA (PARA CONSTRUCAO CIVIL) EM CHAPA GALVANIZADA *N. 22*, ADESIVADA,DE *2,4 X 1,2* M (SEM POSTES PARA FIXACAO)</t>
  </si>
  <si>
    <t>PREGO DE ACO POLIDO COM CABECA 18 X 27 (2 1/2 X 10)</t>
  </si>
  <si>
    <t>KG</t>
  </si>
  <si>
    <t>PONTALETE *7,5 X 7,5* CM EM PINUS, MISTA OU EQUIVALENTE DA REGIAO - BRUTA</t>
  </si>
  <si>
    <t>AREIA MEDIA</t>
  </si>
  <si>
    <t>CIMENTO PORTLAND COMPOSTO CP II-32</t>
  </si>
  <si>
    <t xml:space="preserve">CARPINTEIRO </t>
  </si>
  <si>
    <t>AJUDANTE DE CARPINTEIRO</t>
  </si>
  <si>
    <t>LASTRO COM MATERIAL GRANULAR (PEDRA BRITADA N.1 E PEDRA BRITADA N.2),APLICADO EM PISOS OU LAJES SOBRE SOLO, ESPESSURA DE *10 CM*. AF_07/2019</t>
  </si>
  <si>
    <t>CONCRETO FCK = 20 MPA, TRAÇO 1:2,7:3 (CIMENTO/ AREIA MÉDIA/ BRITA 1) PREPARO MECÂNICO COM BETONEIRA 400 L. AF_07/2016</t>
  </si>
  <si>
    <t>ALVENARIA DE VEDAÇÃO DE BLOCOS CERÂMICOS MACIÇOS DE 5 X 10 X 20 CM (ESPESSURA 10 CM) E ARGAMASSA DE ASSENTAMENTO COM PREPARO EM BETONEIRA. AF_05 /2020</t>
  </si>
  <si>
    <t>REATERRO MANUAL APILOADO COM SOQUETE. AF_10/2017</t>
  </si>
  <si>
    <t>LAJE PRÉ-MOLDADA UNIDIRECIONAL, BIAPOIADA, PARA FORRO, ENCHIMENTO EM CERÂMICA, VIGOTA CONVENCIONAL, ALTURA TOTAL DA LAJE (ENCHIMENTO+CAPA) =(8+3). AF_11/2020</t>
  </si>
  <si>
    <t>ALVENARIA DE VEDAÇÃO DE BLOCOS CERÂMICOS FURADOS NA VERTICAL DE 14 X 19 X 39 CM (ESPESSURA 14 CM) E ARGAMASSA DE ASSENTAMENTO COM PREPARO EM BETONEIRA. AF_06/2021</t>
  </si>
  <si>
    <t>06.01.026</t>
  </si>
  <si>
    <t>FDE</t>
  </si>
  <si>
    <t>CAIXILHOS DE FERRO (ALÇAPÃO) - CONFORME PROJETO</t>
  </si>
  <si>
    <t>INSTALAÇÃO DE VIDRO LISO INCOLOR, E = 4 MM, EM ESQUADRIA DE ALUMÍNIO</t>
  </si>
  <si>
    <t>14.80.001</t>
  </si>
  <si>
    <t xml:space="preserve">ESPELHO DE CRISTAL 6MM LAPIDADO INCLUSIVE FIXAÇÃO COM COLA ADESIVA. </t>
  </si>
  <si>
    <t>16.01.058</t>
  </si>
  <si>
    <t xml:space="preserve">GRADIL ELETROFUNDIDO GALV. COM PINTURA ELETROSTATICA 62 X 132 MM BARRA 25 X 2 MM - CONFORME PROJETO         </t>
  </si>
  <si>
    <t>13.02.069</t>
  </si>
  <si>
    <t>PORCELANATO ESMALTADO</t>
  </si>
  <si>
    <t>CERAMICA ESMALTADA 10X10CM - AZUL,VERDE,PRETO</t>
  </si>
  <si>
    <t>12.80.051</t>
  </si>
  <si>
    <t>CANTONEIRA DE ABAS IGUAIS 1''x1/8'' ALUMINIO</t>
  </si>
  <si>
    <t>12.02.013</t>
  </si>
  <si>
    <t>13.05.022</t>
  </si>
  <si>
    <t>RODAPE PORCELANATO ESMALTADO 7CM</t>
  </si>
  <si>
    <t>13.80.015</t>
  </si>
  <si>
    <t>PISO VINILICO DE 2 MM DE ESPESSURA</t>
  </si>
  <si>
    <t>13.05.069</t>
  </si>
  <si>
    <t>RODAPE VINILICO DE 7 CM SIMPLES</t>
  </si>
  <si>
    <t xml:space="preserve">CAIXA D´ÁGUA EM POLIETILENO, 1000 LITROS (INCLUSOS TUBOS, CONEXÕES E TORNEIRA DE BÓIA) - FORNECIMENTO E INSTALAÇÃO. AF_06/2021 </t>
  </si>
  <si>
    <t>08.17.084</t>
  </si>
  <si>
    <t>08.16.065</t>
  </si>
  <si>
    <t xml:space="preserve">PAPELEIRA </t>
  </si>
  <si>
    <t>BARRA DE APOIO RETA, EM ACO INOX POLIDO, COMPRIMENTO 90 CM,  FIXADA NA PAREDE - FORNECIMENTO E INSTALAÇÃO. AF_01/2020 - CONFORME PROJETO</t>
  </si>
  <si>
    <t>05.05.040</t>
  </si>
  <si>
    <t>ENGENHEIRO CIVIL SENIOR</t>
  </si>
  <si>
    <t>08.08.050</t>
  </si>
  <si>
    <t xml:space="preserve">FDE </t>
  </si>
  <si>
    <t>EXTINTORES MANUAIS DE AGUA PRESSURIZADA CAP DE 10 L</t>
  </si>
  <si>
    <t>08.08.044</t>
  </si>
  <si>
    <t>EXTINTORES MANUAIS DE CO2 CAPACIDADE 4KG</t>
  </si>
  <si>
    <t>LUMINÁRIA DE EMERGÊNCIA, COM 30 LÂMPADAS LED DE 2 W, SEM REATOR - FORN ECIMENTO E INSTALAÇÃO. AF_02/2020</t>
  </si>
  <si>
    <t>09.05.047</t>
  </si>
  <si>
    <t>QUADRO DISTRIBUICAO, DISJ. GERAL 60 A P/ 14 A 20 DISJS.</t>
  </si>
  <si>
    <t>ESCAVAÇÃO MANUAL DE VALA PARA VIGA BALDRAME (INCLUINDO ESCAVAÇÃO PARA COLOCAÇÃO DE FÔRMAS). AF_06/2017</t>
  </si>
  <si>
    <t>FORNECIMENTO E INSTALAÇAO DE PLACA DE IDENTIFICAÇAO DE OBRA   INCLUSO SUPORTE ESTRUTURA DE MADEIRA</t>
  </si>
  <si>
    <t>ESTACA BROCA DE CONCRETO, DIÂMETRO DE 20CM, ESCAVAÇÃO MANUAL COM TRADO CONCHA, COM ARMADURA DE ARRANQUE. AF_05/2020</t>
  </si>
  <si>
    <t xml:space="preserve">FUNDO DE DESENVOLVIMENTO DA EDUCAÇÃO </t>
  </si>
  <si>
    <t>9.2.5</t>
  </si>
  <si>
    <t>PEITORIL LINEAR EM GRANITO OU MÁRMORE, L = 15CM, COMPRIMENTO DE ATÉ 2M , ASSENTADO COM ARGAMASSA 1:6 COM ADITIVO. AF_11/2020</t>
  </si>
  <si>
    <t>AREIA MEDIA - POSTO JAZIDA/FORNECEDOR (RETIRADO NA JAZIDA, SEM TRANSPORTE)</t>
  </si>
  <si>
    <t xml:space="preserve"> PISO DE BORRACHA ESPORTIVO, ESPESSURA 15MM, ASSENTADO COM ARGAMASSA. AF_09/2020</t>
  </si>
  <si>
    <t xml:space="preserve"> APLICAÇÃO MANUAL DE FUNDO SELADOR ACRÍLICO EM PANOS COM PRESENÇA DE VÃOS DE EDIFÍCIOS DE MÚLTIPLOS PAVIMENTOS. AF_06/2014</t>
  </si>
  <si>
    <t xml:space="preserve"> APLICAÇÃO MANUAL DE MASSA ACRÍLICA EM PANOS DE FACHADA SEM PRESENÇA DE  VÃOS, DE EDIFÍCIOS DE MÚLTIPLOS PAVIMENTOS, DUAS DEMÃOS. AF_05/2017</t>
  </si>
  <si>
    <t>CAIXA SIFONADA, PVC, DN 100 X 100 X 50 MM, JUNTA ELÁSTICA, FORNECIDA E  INSTALADA EM RAMAL DE DESCARGA OU EM RAMAL DE ESGOTO SANITÁRIO. AF_08/2022</t>
  </si>
  <si>
    <t xml:space="preserve"> </t>
  </si>
  <si>
    <t xml:space="preserve"> LIMPEZA MANUAL DE VEGETAÇÃO EM TERRENO COM ENXADA.AF_05/2018</t>
  </si>
  <si>
    <t>COMPACTAÇÃO MECÂNICA DE SOLO PARA EXECUÇÃO DE RADIER, PISO DE CONCRETO  OU LAJE SOBRE SOLO, COM COMPACTADOR DE SOLOS TIPO PLACA VIBRATÓRIA. A F_09/2021</t>
  </si>
  <si>
    <t>ARMAÇÃO DE BLOCO, VIGA BALDRAME OU SAPATA UTILIZANDO AÇO CA-50 DE 6,3 MM - MONTAGEM. AF_06/2017</t>
  </si>
  <si>
    <t>PINTURA COM TINTA ALQUÍDICA DE ACABAMENTO (ESMALTE SINTÉTICO ACETINADO ) PULVERIZADA SOBRE SUPERFÍCIES METÁLICAS (EXCETO PERFIL) EXECUTADO EM OBRA (02 DEMÃOS). AF_01/2020_PE</t>
  </si>
  <si>
    <t>CAIXA DE GORDURA SIMPLES, CIRCULAR, EM CONCRETO PRÉ-MOLDADO, DIÂMETRO INTERNO = 0,4 M, ALTURA INTERNA = 0,4 M. AF_12/2020</t>
  </si>
  <si>
    <t xml:space="preserve"> CONCRETO FCK = 15MPA, TRAÇO 1:3,4:3,5 (EM MASSA SECA DE CIMENTO/ AREIA  MÉDIA/ BRITA 1 - PREPARO MECÂNICO COM BETONEIRA 400 L. AF_05/2021</t>
  </si>
  <si>
    <t xml:space="preserve"> TUBO, PVC, SOLDÁVEL, DN 50MM, INSTALADO EM PRUMADA DE ÁGUA - FORNECIMENTO E INSTALAÇÃO. AF_06/2022</t>
  </si>
  <si>
    <t xml:space="preserve"> KIT CHASSI PEX, PRÉ-FABRICADO, PARA COZINHA COM CUBA SIMPLES E CONEXÕES POR CRIMPAGEM  FORNECIMENTO E INSTALAÇÃO. AF_06/2015</t>
  </si>
  <si>
    <t>PORTA TOALHA BANHO EM METAL CROMADO, TIPO BARRA, INCLUSO FIXAÇÃO. AF_01/2020</t>
  </si>
  <si>
    <t xml:space="preserve"> INTERRUPTOR SIMPLES (1 MÓDULO), 10A/250V, INCLUINDO SUPORTE E PLACA -  FORNECIMENTO E INSTALAÇÃO. AF_12/2015</t>
  </si>
  <si>
    <t>TOMADA MÉDIA DE EMBUTIR (1 MÓDULO), 2P+T 10 A, INCLUINDO SUPORTE E PLACA - FORNECIMENTO E INSTALAÇÃO. AF_12/2015</t>
  </si>
  <si>
    <t>ARMAÇÃO DE BLOCO, VIGA BALDRAME OU SAPATA UTILIZANDO AÇO CA-50 DE 20,00 MM - MONTAGEM. AF_06/2017</t>
  </si>
  <si>
    <t>GRELHA DE FERRO FUNDIDO SIMPLES COM REQUADRO, 200 X 1000 MM, ASSENTADA COM ARGAMASSA 1 : 3 CIMENTO: AREIA - FORNECIMENTO E INSTALAÇÃO. AF_08/2021</t>
  </si>
  <si>
    <t>INSUMOS BASE SINAPI E FDE.</t>
  </si>
  <si>
    <t>Cordeirópolis, 01 de fevereiro de 2023.</t>
  </si>
  <si>
    <t>Objeto: Ampliação e Reforma da EMEIF Professor Jorge Fernandes</t>
  </si>
  <si>
    <t>DATA BASE: 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</si>
</sst>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\ #,##0.00"/>
    <numFmt numFmtId="166" formatCode="000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6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sz val="10"/>
      <name val="Arial Narrow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</cellStyleXfs>
  <cellXfs count="367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2" fillId="0" borderId="0" xfId="0" applyFont="1"/>
    <xf numFmtId="0" fontId="4" fillId="3" borderId="0" xfId="3" applyFill="1"/>
    <xf numFmtId="0" fontId="6" fillId="4" borderId="0" xfId="3" applyFont="1" applyFill="1" applyAlignment="1">
      <alignment horizontal="center" vertical="center"/>
    </xf>
    <xf numFmtId="10" fontId="9" fillId="4" borderId="0" xfId="3" applyNumberFormat="1" applyFont="1" applyFill="1" applyAlignment="1">
      <alignment vertical="top" wrapText="1"/>
    </xf>
    <xf numFmtId="4" fontId="8" fillId="4" borderId="0" xfId="3" applyNumberFormat="1" applyFont="1" applyFill="1" applyAlignment="1">
      <alignment vertical="top" wrapText="1"/>
    </xf>
    <xf numFmtId="10" fontId="8" fillId="4" borderId="0" xfId="2" applyNumberFormat="1" applyFont="1" applyFill="1" applyBorder="1" applyAlignment="1">
      <alignment vertical="top" wrapText="1"/>
    </xf>
    <xf numFmtId="0" fontId="0" fillId="0" borderId="0" xfId="0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13" xfId="0" applyFont="1" applyBorder="1"/>
    <xf numFmtId="0" fontId="12" fillId="0" borderId="15" xfId="0" applyFont="1" applyBorder="1"/>
    <xf numFmtId="0" fontId="1" fillId="0" borderId="0" xfId="0" applyFont="1" applyAlignment="1">
      <alignment horizontal="left" vertical="center"/>
    </xf>
    <xf numFmtId="0" fontId="10" fillId="3" borderId="0" xfId="3" applyFont="1" applyFill="1"/>
    <xf numFmtId="0" fontId="1" fillId="0" borderId="0" xfId="0" applyFont="1"/>
    <xf numFmtId="43" fontId="16" fillId="0" borderId="0" xfId="1" applyFont="1"/>
    <xf numFmtId="0" fontId="16" fillId="0" borderId="0" xfId="0" applyFont="1"/>
    <xf numFmtId="0" fontId="4" fillId="0" borderId="1" xfId="3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8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4" fillId="0" borderId="1" xfId="3" applyBorder="1" applyAlignment="1">
      <alignment horizontal="center" vertical="center"/>
    </xf>
    <xf numFmtId="0" fontId="4" fillId="4" borderId="1" xfId="3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/>
    <xf numFmtId="4" fontId="17" fillId="0" borderId="1" xfId="0" applyNumberFormat="1" applyFont="1" applyBorder="1"/>
    <xf numFmtId="1" fontId="20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 wrapText="1"/>
    </xf>
    <xf numFmtId="4" fontId="19" fillId="0" borderId="1" xfId="0" applyNumberFormat="1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17" fillId="0" borderId="1" xfId="0" applyFont="1" applyBorder="1"/>
    <xf numFmtId="10" fontId="1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9" fillId="0" borderId="0" xfId="0" applyFont="1" applyAlignment="1">
      <alignment horizontal="right" vertical="center"/>
    </xf>
    <xf numFmtId="10" fontId="17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4" fontId="17" fillId="0" borderId="0" xfId="0" applyNumberFormat="1" applyFont="1" applyAlignment="1">
      <alignment horizontal="right"/>
    </xf>
    <xf numFmtId="4" fontId="17" fillId="0" borderId="0" xfId="0" applyNumberFormat="1" applyFont="1"/>
    <xf numFmtId="0" fontId="19" fillId="2" borderId="1" xfId="0" applyFont="1" applyFill="1" applyBorder="1" applyAlignment="1">
      <alignment horizontal="center" vertical="center"/>
    </xf>
    <xf numFmtId="0" fontId="17" fillId="4" borderId="0" xfId="0" applyFont="1" applyFill="1"/>
    <xf numFmtId="0" fontId="20" fillId="5" borderId="6" xfId="3" applyFont="1" applyFill="1" applyBorder="1" applyAlignment="1">
      <alignment horizontal="center" vertical="center"/>
    </xf>
    <xf numFmtId="17" fontId="17" fillId="0" borderId="1" xfId="0" applyNumberFormat="1" applyFont="1" applyBorder="1" applyAlignment="1">
      <alignment horizontal="center" vertical="center"/>
    </xf>
    <xf numFmtId="0" fontId="20" fillId="5" borderId="0" xfId="3" applyFont="1" applyFill="1" applyAlignment="1">
      <alignment horizontal="center" vertical="center"/>
    </xf>
    <xf numFmtId="49" fontId="20" fillId="5" borderId="0" xfId="3" applyNumberFormat="1" applyFont="1" applyFill="1" applyAlignment="1">
      <alignment horizontal="center" vertical="center" wrapText="1"/>
    </xf>
    <xf numFmtId="17" fontId="17" fillId="0" borderId="0" xfId="0" applyNumberFormat="1" applyFont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10" fontId="17" fillId="0" borderId="1" xfId="0" applyNumberFormat="1" applyFont="1" applyBorder="1"/>
    <xf numFmtId="0" fontId="17" fillId="0" borderId="1" xfId="0" applyFont="1" applyBorder="1" applyAlignment="1">
      <alignment vertical="center"/>
    </xf>
    <xf numFmtId="0" fontId="17" fillId="6" borderId="1" xfId="0" applyFont="1" applyFill="1" applyBorder="1" applyAlignment="1">
      <alignment vertical="center"/>
    </xf>
    <xf numFmtId="4" fontId="17" fillId="6" borderId="1" xfId="0" applyNumberFormat="1" applyFont="1" applyFill="1" applyBorder="1"/>
    <xf numFmtId="10" fontId="17" fillId="6" borderId="1" xfId="0" applyNumberFormat="1" applyFont="1" applyFill="1" applyBorder="1"/>
    <xf numFmtId="0" fontId="22" fillId="0" borderId="1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10" fontId="18" fillId="0" borderId="1" xfId="0" applyNumberFormat="1" applyFont="1" applyBorder="1" applyAlignment="1">
      <alignment horizontal="right" vertical="center"/>
    </xf>
    <xf numFmtId="0" fontId="4" fillId="4" borderId="0" xfId="3" applyFill="1"/>
    <xf numFmtId="0" fontId="4" fillId="0" borderId="0" xfId="3"/>
    <xf numFmtId="0" fontId="4" fillId="4" borderId="0" xfId="3" applyFill="1" applyAlignment="1">
      <alignment horizontal="right"/>
    </xf>
    <xf numFmtId="10" fontId="4" fillId="4" borderId="0" xfId="3" applyNumberFormat="1" applyFill="1"/>
    <xf numFmtId="1" fontId="20" fillId="0" borderId="37" xfId="3" applyNumberFormat="1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right" vertical="center"/>
    </xf>
    <xf numFmtId="0" fontId="19" fillId="0" borderId="40" xfId="0" applyFont="1" applyBorder="1" applyAlignment="1">
      <alignment horizontal="right" vertical="center"/>
    </xf>
    <xf numFmtId="4" fontId="17" fillId="0" borderId="39" xfId="0" applyNumberFormat="1" applyFont="1" applyBorder="1" applyAlignment="1">
      <alignment horizontal="center" vertical="center"/>
    </xf>
    <xf numFmtId="4" fontId="17" fillId="0" borderId="40" xfId="0" applyNumberFormat="1" applyFont="1" applyBorder="1" applyAlignment="1">
      <alignment horizontal="center" vertical="center"/>
    </xf>
    <xf numFmtId="2" fontId="17" fillId="0" borderId="38" xfId="0" applyNumberFormat="1" applyFont="1" applyBorder="1" applyAlignment="1">
      <alignment horizontal="center" vertical="center"/>
    </xf>
    <xf numFmtId="4" fontId="19" fillId="0" borderId="38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4" fontId="17" fillId="0" borderId="38" xfId="0" applyNumberFormat="1" applyFont="1" applyBorder="1" applyAlignment="1">
      <alignment horizontal="center" vertical="center"/>
    </xf>
    <xf numFmtId="0" fontId="4" fillId="0" borderId="38" xfId="3" applyBorder="1" applyAlignment="1">
      <alignment horizontal="center" vertical="center"/>
    </xf>
    <xf numFmtId="0" fontId="4" fillId="4" borderId="38" xfId="3" applyFill="1" applyBorder="1" applyAlignment="1">
      <alignment horizontal="center" vertical="center" wrapText="1"/>
    </xf>
    <xf numFmtId="0" fontId="4" fillId="0" borderId="38" xfId="3" applyBorder="1" applyAlignment="1">
      <alignment horizontal="center" vertical="center" wrapText="1"/>
    </xf>
    <xf numFmtId="0" fontId="23" fillId="7" borderId="21" xfId="3" applyFont="1" applyFill="1" applyBorder="1" applyAlignment="1">
      <alignment horizontal="center" vertical="center" wrapText="1"/>
    </xf>
    <xf numFmtId="0" fontId="23" fillId="7" borderId="22" xfId="3" applyFont="1" applyFill="1" applyBorder="1" applyAlignment="1">
      <alignment horizontal="center" vertical="center" wrapText="1"/>
    </xf>
    <xf numFmtId="0" fontId="23" fillId="7" borderId="23" xfId="3" applyFont="1" applyFill="1" applyBorder="1" applyAlignment="1">
      <alignment horizontal="center" vertical="center" wrapText="1"/>
    </xf>
    <xf numFmtId="0" fontId="23" fillId="7" borderId="24" xfId="3" applyFont="1" applyFill="1" applyBorder="1" applyAlignment="1">
      <alignment horizontal="center" vertical="center" wrapText="1"/>
    </xf>
    <xf numFmtId="0" fontId="4" fillId="8" borderId="21" xfId="3" applyFill="1" applyBorder="1" applyAlignment="1">
      <alignment horizontal="center" vertical="center" wrapText="1"/>
    </xf>
    <xf numFmtId="0" fontId="20" fillId="8" borderId="25" xfId="3" applyFont="1" applyFill="1" applyBorder="1" applyAlignment="1">
      <alignment horizontal="center" vertical="top"/>
    </xf>
    <xf numFmtId="4" fontId="20" fillId="8" borderId="26" xfId="3" applyNumberFormat="1" applyFont="1" applyFill="1" applyBorder="1" applyAlignment="1">
      <alignment horizontal="center" vertical="top"/>
    </xf>
    <xf numFmtId="4" fontId="20" fillId="8" borderId="27" xfId="3" applyNumberFormat="1" applyFont="1" applyFill="1" applyBorder="1" applyAlignment="1">
      <alignment horizontal="center" vertical="top"/>
    </xf>
    <xf numFmtId="0" fontId="23" fillId="7" borderId="28" xfId="3" applyFont="1" applyFill="1" applyBorder="1" applyAlignment="1">
      <alignment horizontal="center" vertical="center" wrapText="1"/>
    </xf>
    <xf numFmtId="0" fontId="23" fillId="7" borderId="26" xfId="3" applyFont="1" applyFill="1" applyBorder="1" applyAlignment="1">
      <alignment horizontal="center" vertical="center" wrapText="1"/>
    </xf>
    <xf numFmtId="0" fontId="23" fillId="7" borderId="27" xfId="3" applyFont="1" applyFill="1" applyBorder="1" applyAlignment="1">
      <alignment horizontal="center" vertical="center" wrapText="1"/>
    </xf>
    <xf numFmtId="0" fontId="21" fillId="0" borderId="29" xfId="3" applyFont="1" applyBorder="1" applyAlignment="1">
      <alignment horizontal="center" vertical="center" wrapText="1"/>
    </xf>
    <xf numFmtId="0" fontId="21" fillId="0" borderId="12" xfId="3" applyFont="1" applyBorder="1" applyAlignment="1">
      <alignment horizontal="center" vertical="center" wrapText="1"/>
    </xf>
    <xf numFmtId="0" fontId="21" fillId="0" borderId="1" xfId="3" applyFont="1" applyBorder="1" applyAlignment="1">
      <alignment horizontal="left" vertical="center" wrapText="1"/>
    </xf>
    <xf numFmtId="0" fontId="21" fillId="0" borderId="6" xfId="3" applyFont="1" applyBorder="1" applyAlignment="1">
      <alignment horizontal="center" vertical="center" wrapText="1"/>
    </xf>
    <xf numFmtId="2" fontId="21" fillId="0" borderId="6" xfId="3" applyNumberFormat="1" applyFont="1" applyBorder="1" applyAlignment="1">
      <alignment horizontal="center" vertical="center" wrapText="1"/>
    </xf>
    <xf numFmtId="4" fontId="21" fillId="0" borderId="30" xfId="3" applyNumberFormat="1" applyFont="1" applyBorder="1" applyAlignment="1">
      <alignment horizontal="center" vertical="center" wrapText="1"/>
    </xf>
    <xf numFmtId="0" fontId="21" fillId="0" borderId="31" xfId="3" applyFont="1" applyBorder="1" applyAlignment="1">
      <alignment horizontal="center" vertical="center" wrapText="1"/>
    </xf>
    <xf numFmtId="0" fontId="21" fillId="0" borderId="3" xfId="3" applyFont="1" applyBorder="1" applyAlignment="1">
      <alignment horizontal="center" vertical="center" wrapText="1"/>
    </xf>
    <xf numFmtId="0" fontId="21" fillId="0" borderId="1" xfId="3" applyFont="1" applyBorder="1" applyAlignment="1">
      <alignment horizontal="center" vertical="center" wrapText="1"/>
    </xf>
    <xf numFmtId="2" fontId="21" fillId="0" borderId="1" xfId="3" applyNumberFormat="1" applyFont="1" applyBorder="1" applyAlignment="1">
      <alignment horizontal="center" vertical="center" wrapText="1"/>
    </xf>
    <xf numFmtId="4" fontId="21" fillId="0" borderId="1" xfId="3" applyNumberFormat="1" applyFont="1" applyBorder="1" applyAlignment="1">
      <alignment horizontal="center" vertical="center" wrapText="1"/>
    </xf>
    <xf numFmtId="0" fontId="21" fillId="0" borderId="1" xfId="3" applyFont="1" applyBorder="1" applyAlignment="1">
      <alignment horizontal="left" vertical="top" wrapText="1"/>
    </xf>
    <xf numFmtId="0" fontId="23" fillId="7" borderId="31" xfId="3" applyFont="1" applyFill="1" applyBorder="1" applyAlignment="1">
      <alignment vertical="center" wrapText="1"/>
    </xf>
    <xf numFmtId="0" fontId="23" fillId="7" borderId="3" xfId="3" applyFont="1" applyFill="1" applyBorder="1" applyAlignment="1">
      <alignment vertical="center" wrapText="1"/>
    </xf>
    <xf numFmtId="2" fontId="21" fillId="9" borderId="1" xfId="3" applyNumberFormat="1" applyFont="1" applyFill="1" applyBorder="1" applyAlignment="1">
      <alignment horizontal="left" vertical="center" wrapText="1"/>
    </xf>
    <xf numFmtId="0" fontId="23" fillId="7" borderId="1" xfId="3" applyFont="1" applyFill="1" applyBorder="1" applyAlignment="1">
      <alignment vertical="center" wrapText="1"/>
    </xf>
    <xf numFmtId="2" fontId="21" fillId="9" borderId="1" xfId="3" applyNumberFormat="1" applyFont="1" applyFill="1" applyBorder="1" applyAlignment="1">
      <alignment horizontal="center" vertical="center" wrapText="1"/>
    </xf>
    <xf numFmtId="2" fontId="21" fillId="9" borderId="30" xfId="3" applyNumberFormat="1" applyFont="1" applyFill="1" applyBorder="1" applyAlignment="1">
      <alignment horizontal="left" vertical="center" wrapText="1"/>
    </xf>
    <xf numFmtId="0" fontId="23" fillId="7" borderId="32" xfId="3" applyFont="1" applyFill="1" applyBorder="1" applyAlignment="1">
      <alignment vertical="center" wrapText="1"/>
    </xf>
    <xf numFmtId="0" fontId="23" fillId="7" borderId="33" xfId="3" applyFont="1" applyFill="1" applyBorder="1" applyAlignment="1">
      <alignment vertical="center" wrapText="1"/>
    </xf>
    <xf numFmtId="2" fontId="21" fillId="9" borderId="34" xfId="3" applyNumberFormat="1" applyFont="1" applyFill="1" applyBorder="1" applyAlignment="1">
      <alignment horizontal="left" vertical="center" wrapText="1"/>
    </xf>
    <xf numFmtId="0" fontId="23" fillId="7" borderId="34" xfId="3" applyFont="1" applyFill="1" applyBorder="1" applyAlignment="1">
      <alignment vertical="center" wrapText="1"/>
    </xf>
    <xf numFmtId="2" fontId="21" fillId="9" borderId="35" xfId="3" applyNumberFormat="1" applyFont="1" applyFill="1" applyBorder="1" applyAlignment="1">
      <alignment horizontal="left" vertical="center" wrapText="1"/>
    </xf>
    <xf numFmtId="0" fontId="23" fillId="7" borderId="19" xfId="3" applyFont="1" applyFill="1" applyBorder="1" applyAlignment="1">
      <alignment horizontal="right" vertical="center" wrapText="1"/>
    </xf>
    <xf numFmtId="0" fontId="23" fillId="7" borderId="20" xfId="3" applyFont="1" applyFill="1" applyBorder="1" applyAlignment="1">
      <alignment horizontal="right" vertical="center" wrapText="1"/>
    </xf>
    <xf numFmtId="0" fontId="23" fillId="7" borderId="25" xfId="3" applyFont="1" applyFill="1" applyBorder="1" applyAlignment="1">
      <alignment horizontal="right" vertical="center" wrapText="1"/>
    </xf>
    <xf numFmtId="0" fontId="23" fillId="7" borderId="23" xfId="0" applyFont="1" applyFill="1" applyBorder="1" applyAlignment="1">
      <alignment horizontal="center" vertical="center" wrapText="1"/>
    </xf>
    <xf numFmtId="0" fontId="23" fillId="7" borderId="24" xfId="0" applyFont="1" applyFill="1" applyBorder="1" applyAlignment="1">
      <alignment horizontal="center" vertical="center" wrapText="1"/>
    </xf>
    <xf numFmtId="0" fontId="23" fillId="4" borderId="26" xfId="0" applyFont="1" applyFill="1" applyBorder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 wrapText="1"/>
    </xf>
    <xf numFmtId="2" fontId="21" fillId="9" borderId="41" xfId="0" applyNumberFormat="1" applyFont="1" applyFill="1" applyBorder="1" applyAlignment="1">
      <alignment horizontal="left" vertical="center" wrapText="1"/>
    </xf>
    <xf numFmtId="2" fontId="21" fillId="9" borderId="35" xfId="0" applyNumberFormat="1" applyFont="1" applyFill="1" applyBorder="1" applyAlignment="1">
      <alignment horizontal="left" vertical="center" wrapText="1"/>
    </xf>
    <xf numFmtId="165" fontId="0" fillId="0" borderId="0" xfId="0" applyNumberFormat="1"/>
    <xf numFmtId="10" fontId="0" fillId="0" borderId="0" xfId="0" applyNumberFormat="1"/>
    <xf numFmtId="9" fontId="0" fillId="0" borderId="0" xfId="2" applyFont="1"/>
    <xf numFmtId="0" fontId="18" fillId="0" borderId="0" xfId="9" applyFont="1" applyAlignment="1">
      <alignment vertical="center"/>
    </xf>
    <xf numFmtId="0" fontId="25" fillId="0" borderId="0" xfId="0" applyFont="1"/>
    <xf numFmtId="44" fontId="8" fillId="0" borderId="0" xfId="7" applyFont="1" applyFill="1" applyBorder="1" applyAlignment="1">
      <alignment vertical="top" wrapText="1"/>
    </xf>
    <xf numFmtId="44" fontId="8" fillId="0" borderId="0" xfId="7" applyFont="1" applyFill="1" applyBorder="1" applyAlignment="1">
      <alignment horizontal="right" vertical="top" wrapText="1"/>
    </xf>
    <xf numFmtId="44" fontId="9" fillId="0" borderId="0" xfId="7" applyFont="1" applyFill="1" applyBorder="1" applyAlignment="1">
      <alignment horizontal="right" vertical="center" wrapText="1"/>
    </xf>
    <xf numFmtId="0" fontId="6" fillId="4" borderId="0" xfId="3" applyFont="1" applyFill="1" applyAlignment="1">
      <alignment horizontal="left" vertical="center"/>
    </xf>
    <xf numFmtId="0" fontId="14" fillId="4" borderId="0" xfId="3" applyFont="1" applyFill="1" applyAlignment="1">
      <alignment vertical="center"/>
    </xf>
    <xf numFmtId="0" fontId="6" fillId="4" borderId="0" xfId="3" applyFont="1" applyFill="1" applyAlignment="1">
      <alignment vertical="center"/>
    </xf>
    <xf numFmtId="44" fontId="8" fillId="4" borderId="0" xfId="7" applyFont="1" applyFill="1" applyBorder="1" applyAlignment="1">
      <alignment vertical="top" wrapText="1"/>
    </xf>
    <xf numFmtId="0" fontId="0" fillId="4" borderId="0" xfId="0" applyFill="1"/>
    <xf numFmtId="0" fontId="6" fillId="0" borderId="15" xfId="3" applyFont="1" applyBorder="1" applyAlignment="1">
      <alignment horizontal="left" vertical="center"/>
    </xf>
    <xf numFmtId="0" fontId="6" fillId="0" borderId="16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7" xfId="3" applyFont="1" applyBorder="1" applyAlignment="1">
      <alignment vertical="center"/>
    </xf>
    <xf numFmtId="0" fontId="6" fillId="0" borderId="4" xfId="3" applyFont="1" applyBorder="1" applyAlignment="1">
      <alignment vertical="center"/>
    </xf>
    <xf numFmtId="0" fontId="6" fillId="0" borderId="12" xfId="3" applyFont="1" applyBorder="1" applyAlignment="1">
      <alignment vertical="center"/>
    </xf>
    <xf numFmtId="0" fontId="6" fillId="0" borderId="38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4" fontId="6" fillId="0" borderId="38" xfId="3" applyNumberFormat="1" applyFont="1" applyBorder="1" applyAlignment="1">
      <alignment horizontal="center" vertical="center" wrapText="1"/>
    </xf>
    <xf numFmtId="0" fontId="6" fillId="0" borderId="38" xfId="3" applyFont="1" applyBorder="1" applyAlignment="1">
      <alignment horizontal="center" vertical="center" wrapText="1"/>
    </xf>
    <xf numFmtId="0" fontId="18" fillId="4" borderId="0" xfId="9" applyFont="1" applyFill="1" applyAlignment="1">
      <alignment vertical="center"/>
    </xf>
    <xf numFmtId="0" fontId="4" fillId="4" borderId="0" xfId="3" applyFill="1" applyAlignment="1">
      <alignment horizontal="center"/>
    </xf>
    <xf numFmtId="49" fontId="18" fillId="4" borderId="0" xfId="3" applyNumberFormat="1" applyFont="1" applyFill="1"/>
    <xf numFmtId="164" fontId="25" fillId="4" borderId="0" xfId="10" applyFont="1" applyFill="1" applyBorder="1" applyAlignment="1">
      <alignment horizontal="center"/>
    </xf>
    <xf numFmtId="10" fontId="25" fillId="4" borderId="0" xfId="11" applyNumberFormat="1" applyFont="1" applyFill="1" applyBorder="1" applyAlignment="1">
      <alignment horizontal="center"/>
    </xf>
    <xf numFmtId="10" fontId="4" fillId="4" borderId="0" xfId="11" applyNumberFormat="1" applyFont="1" applyFill="1" applyBorder="1"/>
    <xf numFmtId="10" fontId="21" fillId="4" borderId="0" xfId="11" applyNumberFormat="1" applyFont="1" applyFill="1" applyBorder="1"/>
    <xf numFmtId="0" fontId="18" fillId="4" borderId="0" xfId="3" applyFont="1" applyFill="1"/>
    <xf numFmtId="164" fontId="4" fillId="4" borderId="0" xfId="3" applyNumberFormat="1" applyFill="1"/>
    <xf numFmtId="0" fontId="18" fillId="4" borderId="0" xfId="3" applyFont="1" applyFill="1" applyAlignment="1">
      <alignment wrapText="1"/>
    </xf>
    <xf numFmtId="9" fontId="4" fillId="4" borderId="0" xfId="11" applyFont="1" applyFill="1" applyBorder="1"/>
    <xf numFmtId="9" fontId="25" fillId="4" borderId="0" xfId="11" applyFont="1" applyFill="1" applyBorder="1"/>
    <xf numFmtId="0" fontId="18" fillId="4" borderId="0" xfId="3" applyFont="1" applyFill="1" applyAlignment="1">
      <alignment vertical="center"/>
    </xf>
    <xf numFmtId="43" fontId="4" fillId="4" borderId="0" xfId="1" applyFont="1" applyFill="1" applyBorder="1"/>
    <xf numFmtId="0" fontId="18" fillId="4" borderId="0" xfId="3" applyFont="1" applyFill="1" applyAlignment="1">
      <alignment vertical="center" wrapText="1"/>
    </xf>
    <xf numFmtId="9" fontId="21" fillId="4" borderId="0" xfId="11" applyFont="1" applyFill="1" applyBorder="1"/>
    <xf numFmtId="43" fontId="4" fillId="4" borderId="0" xfId="3" applyNumberFormat="1" applyFill="1"/>
    <xf numFmtId="9" fontId="4" fillId="4" borderId="0" xfId="2" applyFont="1" applyFill="1" applyBorder="1"/>
    <xf numFmtId="164" fontId="25" fillId="4" borderId="0" xfId="10" applyFont="1" applyFill="1" applyBorder="1"/>
    <xf numFmtId="10" fontId="25" fillId="4" borderId="0" xfId="11" applyNumberFormat="1" applyFont="1" applyFill="1" applyBorder="1"/>
    <xf numFmtId="0" fontId="18" fillId="4" borderId="0" xfId="3" applyFont="1" applyFill="1" applyAlignment="1">
      <alignment horizontal="center"/>
    </xf>
    <xf numFmtId="164" fontId="18" fillId="4" borderId="0" xfId="10" applyFont="1" applyFill="1" applyBorder="1"/>
    <xf numFmtId="10" fontId="18" fillId="4" borderId="0" xfId="3" applyNumberFormat="1" applyFont="1" applyFill="1"/>
    <xf numFmtId="0" fontId="25" fillId="4" borderId="0" xfId="0" applyFont="1" applyFill="1"/>
    <xf numFmtId="0" fontId="6" fillId="0" borderId="0" xfId="3" applyFont="1" applyAlignment="1">
      <alignment horizontal="center" vertical="center" wrapText="1"/>
    </xf>
    <xf numFmtId="10" fontId="8" fillId="0" borderId="7" xfId="3" applyNumberFormat="1" applyFont="1" applyBorder="1" applyAlignment="1">
      <alignment horizontal="center" vertical="center" wrapText="1"/>
    </xf>
    <xf numFmtId="10" fontId="9" fillId="0" borderId="7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4" fontId="8" fillId="0" borderId="8" xfId="7" applyFont="1" applyFill="1" applyBorder="1" applyAlignment="1">
      <alignment horizontal="center" vertical="center" wrapText="1"/>
    </xf>
    <xf numFmtId="4" fontId="9" fillId="0" borderId="7" xfId="3" applyNumberFormat="1" applyFont="1" applyBorder="1" applyAlignment="1">
      <alignment horizontal="center" vertical="center" wrapText="1"/>
    </xf>
    <xf numFmtId="4" fontId="8" fillId="0" borderId="7" xfId="3" applyNumberFormat="1" applyFont="1" applyBorder="1" applyAlignment="1">
      <alignment horizontal="center" vertical="center" wrapText="1"/>
    </xf>
    <xf numFmtId="10" fontId="8" fillId="0" borderId="38" xfId="2" applyNumberFormat="1" applyFont="1" applyFill="1" applyBorder="1" applyAlignment="1">
      <alignment horizontal="center" vertical="center" wrapText="1"/>
    </xf>
    <xf numFmtId="10" fontId="9" fillId="0" borderId="38" xfId="3" applyNumberFormat="1" applyFont="1" applyBorder="1" applyAlignment="1">
      <alignment horizontal="center" vertical="center" wrapText="1"/>
    </xf>
    <xf numFmtId="10" fontId="8" fillId="0" borderId="11" xfId="2" applyNumberFormat="1" applyFont="1" applyFill="1" applyBorder="1" applyAlignment="1">
      <alignment horizontal="center" vertical="center" wrapText="1"/>
    </xf>
    <xf numFmtId="44" fontId="8" fillId="0" borderId="6" xfId="7" applyFont="1" applyFill="1" applyBorder="1" applyAlignment="1">
      <alignment horizontal="center" vertical="center" wrapText="1"/>
    </xf>
    <xf numFmtId="44" fontId="9" fillId="0" borderId="6" xfId="7" applyFont="1" applyFill="1" applyBorder="1" applyAlignment="1">
      <alignment horizontal="center" vertical="center" wrapText="1"/>
    </xf>
    <xf numFmtId="44" fontId="8" fillId="0" borderId="38" xfId="7" applyFont="1" applyFill="1" applyBorder="1" applyAlignment="1">
      <alignment horizontal="center" vertical="center" wrapText="1"/>
    </xf>
    <xf numFmtId="4" fontId="0" fillId="4" borderId="0" xfId="0" applyNumberFormat="1" applyFill="1"/>
    <xf numFmtId="10" fontId="9" fillId="10" borderId="7" xfId="3" applyNumberFormat="1" applyFont="1" applyFill="1" applyBorder="1" applyAlignment="1">
      <alignment horizontal="center" vertical="center" wrapText="1"/>
    </xf>
    <xf numFmtId="0" fontId="4" fillId="0" borderId="38" xfId="0" applyFont="1" applyBorder="1" applyAlignment="1" applyProtection="1">
      <alignment horizontal="center" vertical="center"/>
      <protection locked="0"/>
    </xf>
    <xf numFmtId="0" fontId="6" fillId="0" borderId="38" xfId="3" applyFont="1" applyBorder="1" applyAlignment="1">
      <alignment vertical="center" wrapText="1"/>
    </xf>
    <xf numFmtId="0" fontId="6" fillId="0" borderId="13" xfId="3" applyFont="1" applyBorder="1" applyAlignment="1">
      <alignment horizontal="left" vertical="center"/>
    </xf>
    <xf numFmtId="0" fontId="6" fillId="0" borderId="14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19" fillId="10" borderId="1" xfId="0" applyFont="1" applyFill="1" applyBorder="1" applyAlignment="1">
      <alignment horizontal="center" vertical="center"/>
    </xf>
    <xf numFmtId="0" fontId="19" fillId="10" borderId="6" xfId="0" applyFont="1" applyFill="1" applyBorder="1" applyAlignment="1">
      <alignment horizontal="center" vertical="center" wrapText="1"/>
    </xf>
    <xf numFmtId="4" fontId="19" fillId="10" borderId="6" xfId="0" applyNumberFormat="1" applyFont="1" applyFill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/>
    </xf>
    <xf numFmtId="0" fontId="23" fillId="7" borderId="31" xfId="0" applyFont="1" applyFill="1" applyBorder="1" applyAlignment="1">
      <alignment vertical="center" wrapText="1"/>
    </xf>
    <xf numFmtId="0" fontId="23" fillId="7" borderId="40" xfId="0" applyFont="1" applyFill="1" applyBorder="1" applyAlignment="1">
      <alignment vertical="center" wrapText="1"/>
    </xf>
    <xf numFmtId="2" fontId="21" fillId="9" borderId="38" xfId="0" applyNumberFormat="1" applyFont="1" applyFill="1" applyBorder="1" applyAlignment="1">
      <alignment horizontal="left" vertical="center" wrapText="1"/>
    </xf>
    <xf numFmtId="0" fontId="23" fillId="7" borderId="38" xfId="0" applyFont="1" applyFill="1" applyBorder="1" applyAlignment="1">
      <alignment vertical="center" wrapText="1"/>
    </xf>
    <xf numFmtId="2" fontId="21" fillId="9" borderId="38" xfId="0" applyNumberFormat="1" applyFont="1" applyFill="1" applyBorder="1" applyAlignment="1">
      <alignment horizontal="center" vertical="center" wrapText="1"/>
    </xf>
    <xf numFmtId="0" fontId="23" fillId="7" borderId="32" xfId="0" applyFont="1" applyFill="1" applyBorder="1" applyAlignment="1">
      <alignment vertical="center" wrapText="1"/>
    </xf>
    <xf numFmtId="0" fontId="23" fillId="7" borderId="33" xfId="0" applyFont="1" applyFill="1" applyBorder="1" applyAlignment="1">
      <alignment vertical="center" wrapText="1"/>
    </xf>
    <xf numFmtId="2" fontId="21" fillId="9" borderId="34" xfId="0" applyNumberFormat="1" applyFont="1" applyFill="1" applyBorder="1" applyAlignment="1">
      <alignment horizontal="left" vertical="center" wrapText="1"/>
    </xf>
    <xf numFmtId="0" fontId="23" fillId="7" borderId="34" xfId="0" applyFont="1" applyFill="1" applyBorder="1" applyAlignment="1">
      <alignment vertical="center" wrapText="1"/>
    </xf>
    <xf numFmtId="2" fontId="27" fillId="9" borderId="27" xfId="0" applyNumberFormat="1" applyFont="1" applyFill="1" applyBorder="1" applyAlignment="1">
      <alignment horizontal="left" vertical="center" wrapText="1"/>
    </xf>
    <xf numFmtId="0" fontId="20" fillId="4" borderId="26" xfId="0" applyFont="1" applyFill="1" applyBorder="1" applyAlignment="1">
      <alignment vertical="center" wrapText="1"/>
    </xf>
    <xf numFmtId="49" fontId="20" fillId="4" borderId="26" xfId="0" applyNumberFormat="1" applyFont="1" applyFill="1" applyBorder="1" applyAlignment="1">
      <alignment horizontal="center" vertical="top"/>
    </xf>
    <xf numFmtId="4" fontId="20" fillId="4" borderId="26" xfId="0" applyNumberFormat="1" applyFont="1" applyFill="1" applyBorder="1" applyAlignment="1">
      <alignment horizontal="center" vertical="top"/>
    </xf>
    <xf numFmtId="4" fontId="20" fillId="4" borderId="27" xfId="0" applyNumberFormat="1" applyFont="1" applyFill="1" applyBorder="1" applyAlignment="1">
      <alignment horizontal="center" vertical="top"/>
    </xf>
    <xf numFmtId="0" fontId="23" fillId="4" borderId="28" xfId="0" applyFont="1" applyFill="1" applyBorder="1" applyAlignment="1">
      <alignment horizontal="center" vertical="center" wrapText="1"/>
    </xf>
    <xf numFmtId="1" fontId="21" fillId="4" borderId="29" xfId="0" applyNumberFormat="1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/>
    </xf>
    <xf numFmtId="0" fontId="21" fillId="4" borderId="38" xfId="0" applyFont="1" applyFill="1" applyBorder="1" applyAlignment="1">
      <alignment horizontal="left" vertical="center" wrapText="1"/>
    </xf>
    <xf numFmtId="0" fontId="21" fillId="4" borderId="6" xfId="0" applyFont="1" applyFill="1" applyBorder="1" applyAlignment="1">
      <alignment horizontal="center" vertical="center" wrapText="1"/>
    </xf>
    <xf numFmtId="2" fontId="21" fillId="4" borderId="6" xfId="0" applyNumberFormat="1" applyFont="1" applyFill="1" applyBorder="1" applyAlignment="1">
      <alignment horizontal="center" vertical="center" wrapText="1"/>
    </xf>
    <xf numFmtId="4" fontId="21" fillId="4" borderId="41" xfId="0" applyNumberFormat="1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44" fontId="0" fillId="4" borderId="0" xfId="0" applyNumberFormat="1" applyFill="1"/>
    <xf numFmtId="43" fontId="16" fillId="11" borderId="0" xfId="1" applyFont="1" applyFill="1"/>
    <xf numFmtId="43" fontId="0" fillId="0" borderId="0" xfId="0" applyNumberFormat="1"/>
    <xf numFmtId="2" fontId="0" fillId="0" borderId="0" xfId="0" applyNumberFormat="1"/>
    <xf numFmtId="2" fontId="21" fillId="0" borderId="1" xfId="0" applyNumberFormat="1" applyFont="1" applyBorder="1" applyAlignment="1">
      <alignment horizontal="center" vertical="center"/>
    </xf>
    <xf numFmtId="4" fontId="21" fillId="9" borderId="27" xfId="3" applyNumberFormat="1" applyFont="1" applyFill="1" applyBorder="1" applyAlignment="1">
      <alignment horizontal="left" vertical="center" wrapText="1"/>
    </xf>
    <xf numFmtId="4" fontId="17" fillId="0" borderId="18" xfId="0" applyNumberFormat="1" applyFont="1" applyBorder="1"/>
    <xf numFmtId="166" fontId="17" fillId="0" borderId="1" xfId="1" applyNumberFormat="1" applyFont="1" applyBorder="1" applyAlignment="1">
      <alignment horizontal="center" vertical="center"/>
    </xf>
    <xf numFmtId="4" fontId="17" fillId="0" borderId="39" xfId="0" applyNumberFormat="1" applyFont="1" applyBorder="1" applyAlignment="1">
      <alignment horizontal="center" vertical="center"/>
    </xf>
    <xf numFmtId="4" fontId="17" fillId="0" borderId="40" xfId="0" applyNumberFormat="1" applyFont="1" applyBorder="1" applyAlignment="1">
      <alignment horizontal="center" vertical="center"/>
    </xf>
    <xf numFmtId="0" fontId="17" fillId="0" borderId="39" xfId="0" applyFont="1" applyBorder="1" applyAlignment="1">
      <alignment horizontal="left" vertical="center" wrapText="1"/>
    </xf>
    <xf numFmtId="0" fontId="17" fillId="0" borderId="40" xfId="0" applyFont="1" applyBorder="1" applyAlignment="1">
      <alignment horizontal="left" vertical="center" wrapText="1"/>
    </xf>
    <xf numFmtId="0" fontId="17" fillId="0" borderId="39" xfId="0" applyFont="1" applyBorder="1" applyAlignment="1">
      <alignment horizontal="left" vertical="center"/>
    </xf>
    <xf numFmtId="0" fontId="17" fillId="0" borderId="40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0" fontId="19" fillId="0" borderId="2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4" fontId="17" fillId="0" borderId="38" xfId="0" applyNumberFormat="1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4" fillId="0" borderId="39" xfId="3" applyBorder="1" applyAlignment="1">
      <alignment horizontal="left" vertical="center" wrapText="1"/>
    </xf>
    <xf numFmtId="0" fontId="4" fillId="0" borderId="40" xfId="3" applyBorder="1" applyAlignment="1">
      <alignment horizontal="left" vertical="center" wrapText="1"/>
    </xf>
    <xf numFmtId="0" fontId="18" fillId="0" borderId="39" xfId="3" applyFont="1" applyBorder="1" applyAlignment="1">
      <alignment horizontal="left" vertical="center" wrapText="1"/>
    </xf>
    <xf numFmtId="0" fontId="18" fillId="0" borderId="40" xfId="3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8" fillId="4" borderId="39" xfId="3" applyFont="1" applyFill="1" applyBorder="1" applyAlignment="1">
      <alignment horizontal="left" vertical="center"/>
    </xf>
    <xf numFmtId="0" fontId="18" fillId="4" borderId="40" xfId="3" applyFont="1" applyFill="1" applyBorder="1" applyAlignment="1">
      <alignment horizontal="left" vertical="center"/>
    </xf>
    <xf numFmtId="0" fontId="4" fillId="4" borderId="5" xfId="3" applyFill="1" applyBorder="1" applyAlignment="1">
      <alignment horizontal="left" vertical="center" wrapText="1"/>
    </xf>
    <xf numFmtId="0" fontId="4" fillId="4" borderId="3" xfId="3" applyFill="1" applyBorder="1" applyAlignment="1">
      <alignment horizontal="left" vertical="center" wrapText="1"/>
    </xf>
    <xf numFmtId="0" fontId="4" fillId="0" borderId="2" xfId="3" applyBorder="1" applyAlignment="1">
      <alignment horizontal="left" vertical="center" wrapText="1"/>
    </xf>
    <xf numFmtId="0" fontId="4" fillId="0" borderId="3" xfId="3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8" fillId="4" borderId="2" xfId="3" applyFont="1" applyFill="1" applyBorder="1" applyAlignment="1">
      <alignment horizontal="left" vertical="center"/>
    </xf>
    <xf numFmtId="0" fontId="18" fillId="4" borderId="3" xfId="3" applyFont="1" applyFill="1" applyBorder="1" applyAlignment="1">
      <alignment horizontal="left" vertical="center"/>
    </xf>
    <xf numFmtId="0" fontId="11" fillId="1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17" fillId="0" borderId="1" xfId="0" applyNumberFormat="1" applyFont="1" applyBorder="1" applyAlignment="1">
      <alignment horizontal="center" vertical="center"/>
    </xf>
    <xf numFmtId="0" fontId="19" fillId="10" borderId="17" xfId="0" applyFont="1" applyFill="1" applyBorder="1" applyAlignment="1">
      <alignment horizontal="center" vertical="center"/>
    </xf>
    <xf numFmtId="0" fontId="19" fillId="10" borderId="1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4" fontId="19" fillId="10" borderId="17" xfId="0" applyNumberFormat="1" applyFont="1" applyFill="1" applyBorder="1" applyAlignment="1">
      <alignment horizontal="center" vertical="center"/>
    </xf>
    <xf numFmtId="4" fontId="19" fillId="10" borderId="12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4" fontId="17" fillId="0" borderId="1" xfId="0" applyNumberFormat="1" applyFont="1" applyBorder="1" applyAlignment="1">
      <alignment horizontal="right"/>
    </xf>
    <xf numFmtId="0" fontId="17" fillId="0" borderId="0" xfId="0" applyFont="1" applyAlignment="1">
      <alignment horizontal="left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49" fontId="20" fillId="5" borderId="2" xfId="3" applyNumberFormat="1" applyFont="1" applyFill="1" applyBorder="1" applyAlignment="1">
      <alignment horizontal="left" vertical="center" wrapText="1"/>
    </xf>
    <xf numFmtId="49" fontId="20" fillId="5" borderId="3" xfId="3" applyNumberFormat="1" applyFont="1" applyFill="1" applyBorder="1" applyAlignment="1">
      <alignment horizontal="left" vertical="center" wrapText="1"/>
    </xf>
    <xf numFmtId="4" fontId="20" fillId="0" borderId="2" xfId="0" applyNumberFormat="1" applyFont="1" applyBorder="1" applyAlignment="1">
      <alignment horizontal="left" vertical="center" wrapText="1"/>
    </xf>
    <xf numFmtId="4" fontId="20" fillId="0" borderId="3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9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0" fontId="17" fillId="0" borderId="2" xfId="0" applyNumberFormat="1" applyFont="1" applyBorder="1" applyAlignment="1" applyProtection="1">
      <alignment horizontal="center" vertical="center"/>
      <protection locked="0"/>
    </xf>
    <xf numFmtId="10" fontId="17" fillId="0" borderId="5" xfId="0" applyNumberFormat="1" applyFont="1" applyBorder="1" applyAlignment="1" applyProtection="1">
      <alignment horizontal="center" vertical="center"/>
      <protection locked="0"/>
    </xf>
    <xf numFmtId="10" fontId="17" fillId="0" borderId="1" xfId="0" applyNumberFormat="1" applyFont="1" applyBorder="1" applyAlignment="1" applyProtection="1">
      <alignment horizontal="center" vertical="center"/>
      <protection locked="0"/>
    </xf>
    <xf numFmtId="0" fontId="17" fillId="6" borderId="1" xfId="0" applyFont="1" applyFill="1" applyBorder="1" applyAlignment="1">
      <alignment horizontal="left" vertical="center"/>
    </xf>
    <xf numFmtId="10" fontId="17" fillId="6" borderId="1" xfId="0" applyNumberFormat="1" applyFont="1" applyFill="1" applyBorder="1" applyAlignment="1" applyProtection="1">
      <alignment horizontal="center" vertical="center"/>
      <protection locked="0"/>
    </xf>
    <xf numFmtId="10" fontId="17" fillId="6" borderId="2" xfId="0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0" fontId="22" fillId="0" borderId="1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4" fontId="17" fillId="0" borderId="2" xfId="0" applyNumberFormat="1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right" vertical="center"/>
    </xf>
    <xf numFmtId="0" fontId="17" fillId="0" borderId="39" xfId="0" applyFont="1" applyBorder="1" applyAlignment="1">
      <alignment vertical="center" wrapText="1"/>
    </xf>
    <xf numFmtId="0" fontId="17" fillId="0" borderId="40" xfId="0" applyFont="1" applyBorder="1" applyAlignment="1">
      <alignment vertical="center" wrapText="1"/>
    </xf>
    <xf numFmtId="0" fontId="4" fillId="4" borderId="39" xfId="3" applyFill="1" applyBorder="1" applyAlignment="1">
      <alignment horizontal="left" vertical="center" wrapText="1"/>
    </xf>
    <xf numFmtId="0" fontId="4" fillId="4" borderId="40" xfId="3" applyFill="1" applyBorder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/>
    </xf>
    <xf numFmtId="0" fontId="18" fillId="4" borderId="0" xfId="9" applyFont="1" applyFill="1" applyAlignment="1">
      <alignment horizontal="center" vertical="center"/>
    </xf>
    <xf numFmtId="0" fontId="5" fillId="0" borderId="7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0" borderId="9" xfId="3" applyFont="1" applyBorder="1" applyAlignment="1">
      <alignment vertical="center" wrapText="1"/>
    </xf>
    <xf numFmtId="0" fontId="5" fillId="0" borderId="7" xfId="3" applyFont="1" applyBorder="1" applyAlignment="1">
      <alignment vertical="center" wrapText="1"/>
    </xf>
    <xf numFmtId="0" fontId="5" fillId="0" borderId="8" xfId="3" applyFont="1" applyBorder="1" applyAlignment="1">
      <alignment vertical="center" wrapText="1"/>
    </xf>
    <xf numFmtId="0" fontId="14" fillId="0" borderId="15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5" fillId="0" borderId="18" xfId="3" applyFont="1" applyBorder="1" applyAlignment="1">
      <alignment vertical="center" wrapText="1"/>
    </xf>
    <xf numFmtId="0" fontId="6" fillId="0" borderId="4" xfId="3" applyFont="1" applyBorder="1" applyAlignment="1">
      <alignment horizontal="center" vertical="center"/>
    </xf>
    <xf numFmtId="0" fontId="23" fillId="7" borderId="19" xfId="0" applyFont="1" applyFill="1" applyBorder="1" applyAlignment="1">
      <alignment horizontal="center" vertical="center" wrapText="1"/>
    </xf>
    <xf numFmtId="0" fontId="23" fillId="7" borderId="25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top"/>
    </xf>
    <xf numFmtId="0" fontId="20" fillId="4" borderId="25" xfId="0" applyFont="1" applyFill="1" applyBorder="1" applyAlignment="1">
      <alignment horizontal="center" vertical="top"/>
    </xf>
    <xf numFmtId="0" fontId="26" fillId="7" borderId="19" xfId="0" applyFont="1" applyFill="1" applyBorder="1" applyAlignment="1">
      <alignment horizontal="right" vertical="center" wrapText="1"/>
    </xf>
    <xf numFmtId="0" fontId="26" fillId="7" borderId="20" xfId="0" applyFont="1" applyFill="1" applyBorder="1" applyAlignment="1">
      <alignment horizontal="right" vertical="center" wrapText="1"/>
    </xf>
    <xf numFmtId="0" fontId="26" fillId="7" borderId="25" xfId="0" applyFont="1" applyFill="1" applyBorder="1" applyAlignment="1">
      <alignment horizontal="right" vertical="center" wrapText="1"/>
    </xf>
    <xf numFmtId="0" fontId="23" fillId="7" borderId="19" xfId="3" applyFont="1" applyFill="1" applyBorder="1" applyAlignment="1">
      <alignment horizontal="center" vertical="center" wrapText="1"/>
    </xf>
    <xf numFmtId="0" fontId="23" fillId="7" borderId="36" xfId="3" applyFont="1" applyFill="1" applyBorder="1" applyAlignment="1">
      <alignment horizontal="center" vertical="center" wrapText="1"/>
    </xf>
    <xf numFmtId="1" fontId="20" fillId="8" borderId="19" xfId="3" applyNumberFormat="1" applyFont="1" applyFill="1" applyBorder="1" applyAlignment="1">
      <alignment horizontal="center" vertical="center"/>
    </xf>
    <xf numFmtId="1" fontId="20" fillId="8" borderId="36" xfId="3" applyNumberFormat="1" applyFont="1" applyFill="1" applyBorder="1" applyAlignment="1">
      <alignment horizontal="center" vertical="center"/>
    </xf>
  </cellXfs>
  <cellStyles count="14">
    <cellStyle name="Moeda" xfId="7" builtinId="4"/>
    <cellStyle name="Normal" xfId="0" builtinId="0"/>
    <cellStyle name="Normal 11 2" xfId="9" xr:uid="{00000000-0005-0000-0000-000002000000}"/>
    <cellStyle name="Normal 165" xfId="8" xr:uid="{00000000-0005-0000-0000-000003000000}"/>
    <cellStyle name="Normal 2" xfId="3" xr:uid="{00000000-0005-0000-0000-000004000000}"/>
    <cellStyle name="Normal 2 2" xfId="5" xr:uid="{00000000-0005-0000-0000-000005000000}"/>
    <cellStyle name="Normal 2 2 2" xfId="13" xr:uid="{00000000-0005-0000-0000-000006000000}"/>
    <cellStyle name="Normal 87" xfId="12" xr:uid="{00000000-0005-0000-0000-000007000000}"/>
    <cellStyle name="Porcentagem" xfId="2" builtinId="5"/>
    <cellStyle name="Porcentagem 2" xfId="11" xr:uid="{00000000-0005-0000-0000-000009000000}"/>
    <cellStyle name="Separador de milhares 2" xfId="4" xr:uid="{00000000-0005-0000-0000-00000B000000}"/>
    <cellStyle name="Vírgula" xfId="1" builtinId="3"/>
    <cellStyle name="Vírgula 2 2" xfId="10" xr:uid="{00000000-0005-0000-0000-00000C000000}"/>
    <cellStyle name="Vírgula 3 2" xfId="6" xr:uid="{00000000-0005-0000-0000-00000D000000}"/>
  </cellStyles>
  <dxfs count="2">
    <dxf>
      <font>
        <b val="0"/>
        <i val="0"/>
        <condense val="0"/>
        <extend val="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262775</xdr:colOff>
      <xdr:row>0</xdr:row>
      <xdr:rowOff>43793</xdr:rowOff>
    </xdr:from>
    <xdr:to>
      <xdr:col>10</xdr:col>
      <xdr:colOff>411564</xdr:colOff>
      <xdr:row>3</xdr:row>
      <xdr:rowOff>32707</xdr:rowOff>
    </xdr:to>
    <xdr:pic>
      <xdr:nvPicPr>
        <xdr:cNvPr id="2" name="Imagem 1" descr="cabeçalho_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27172" y="43793"/>
          <a:ext cx="1988099" cy="6348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342900</xdr:colOff>
      <xdr:row>1</xdr:row>
      <xdr:rowOff>160020</xdr:rowOff>
    </xdr:from>
    <xdr:to>
      <xdr:col>10</xdr:col>
      <xdr:colOff>597449</xdr:colOff>
      <xdr:row>4</xdr:row>
      <xdr:rowOff>231002</xdr:rowOff>
    </xdr:to>
    <xdr:pic>
      <xdr:nvPicPr>
        <xdr:cNvPr id="4" name="Imagem 3" descr="cabeçalho_3.png">
          <a:extLst>
            <a:ext uri="{FF2B5EF4-FFF2-40B4-BE49-F238E27FC236}">
              <a16:creationId xmlns:a16="http://schemas.microsoft.com/office/drawing/2014/main" id="{531988B7-733E-4387-9474-C583F548B02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00925" y="350520"/>
          <a:ext cx="1988099" cy="6424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IO-DOS\Users\reserva\Desktop\PEDRO%20BOLDRINI\Pedro%20Boldrini%20-%20Tamara\051%20-%20O%20-%201614%20-%2072%20-%20001_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051 - O - 1614 - 72 - 001_0"/>
    </sheetNames>
    <definedNames>
      <definedName name="linhaSINAPIxls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04"/>
  <sheetViews>
    <sheetView showGridLines="0" tabSelected="1" zoomScale="85" zoomScaleNormal="85" workbookViewId="0">
      <selection activeCell="L2" sqref="L2"/>
    </sheetView>
  </sheetViews>
  <sheetFormatPr defaultRowHeight="15" x14ac:dyDescent="0.25"/>
  <cols>
    <col min="2" max="2" width="7.42578125" customWidth="1"/>
    <col min="3" max="3" width="13.140625" customWidth="1"/>
    <col min="4" max="4" width="12.85546875" customWidth="1"/>
    <col min="5" max="5" width="10.42578125" style="1" customWidth="1"/>
    <col min="6" max="6" width="94.85546875" style="1" customWidth="1"/>
    <col min="7" max="7" width="9.28515625" customWidth="1"/>
    <col min="8" max="8" width="5.5703125" style="3" customWidth="1"/>
    <col min="9" max="9" width="3" style="3" customWidth="1"/>
    <col min="10" max="10" width="9.7109375" style="2" customWidth="1"/>
    <col min="11" max="11" width="12.5703125" style="2" customWidth="1"/>
    <col min="12" max="12" width="4.42578125" style="4" customWidth="1"/>
    <col min="13" max="13" width="14.28515625" bestFit="1" customWidth="1"/>
    <col min="14" max="14" width="14.28515625" customWidth="1"/>
    <col min="17" max="17" width="14.140625" bestFit="1" customWidth="1"/>
    <col min="18" max="18" width="15.85546875" bestFit="1" customWidth="1"/>
  </cols>
  <sheetData>
    <row r="1" spans="2:18" ht="15" customHeight="1" x14ac:dyDescent="0.25">
      <c r="B1" s="19" t="s">
        <v>453</v>
      </c>
      <c r="C1" s="11"/>
      <c r="D1" s="11"/>
      <c r="E1" s="11"/>
      <c r="F1" s="11"/>
      <c r="G1" s="11"/>
      <c r="H1" s="11"/>
      <c r="I1" s="11"/>
      <c r="J1" s="11"/>
      <c r="K1" s="12"/>
    </row>
    <row r="2" spans="2:18" ht="15.75" x14ac:dyDescent="0.25">
      <c r="B2" s="20" t="s">
        <v>54</v>
      </c>
      <c r="C2" s="13"/>
      <c r="D2" s="13"/>
      <c r="E2" s="13"/>
      <c r="F2" s="13"/>
      <c r="G2" s="13"/>
      <c r="H2" s="13"/>
      <c r="I2" s="13"/>
      <c r="J2" s="13"/>
      <c r="K2" s="14"/>
    </row>
    <row r="3" spans="2:18" ht="21" x14ac:dyDescent="0.25">
      <c r="B3" s="20"/>
      <c r="C3" s="13"/>
      <c r="D3" s="13"/>
      <c r="E3" s="13"/>
      <c r="F3" s="18" t="s">
        <v>51</v>
      </c>
      <c r="G3" s="13"/>
      <c r="H3" s="13"/>
      <c r="I3" s="13"/>
      <c r="J3" s="13"/>
      <c r="K3" s="14"/>
    </row>
    <row r="4" spans="2:18" ht="15" customHeight="1" x14ac:dyDescent="0.25">
      <c r="B4" s="15"/>
      <c r="C4" s="16"/>
      <c r="D4" s="16"/>
      <c r="E4" s="16"/>
      <c r="F4" s="16"/>
      <c r="G4" s="16"/>
      <c r="H4" s="16"/>
      <c r="I4" s="16"/>
      <c r="J4" s="16"/>
      <c r="K4" s="17"/>
    </row>
    <row r="5" spans="2:18" ht="15.75" x14ac:dyDescent="0.25">
      <c r="B5" s="283"/>
      <c r="C5" s="283"/>
      <c r="D5" s="283"/>
      <c r="E5" s="283"/>
      <c r="F5" s="283"/>
      <c r="G5" s="283"/>
      <c r="H5" s="283"/>
      <c r="I5" s="283"/>
      <c r="J5" s="283"/>
      <c r="K5" s="283"/>
    </row>
    <row r="6" spans="2:18" x14ac:dyDescent="0.25">
      <c r="B6" s="284"/>
      <c r="C6" s="284"/>
      <c r="D6" s="284"/>
      <c r="E6" s="284"/>
      <c r="F6" s="284"/>
      <c r="G6" s="284"/>
      <c r="H6" s="284"/>
      <c r="I6" s="284"/>
      <c r="J6" s="284"/>
      <c r="K6" s="284"/>
    </row>
    <row r="7" spans="2:18" ht="50.25" customHeight="1" x14ac:dyDescent="0.25">
      <c r="B7" s="216" t="s">
        <v>2</v>
      </c>
      <c r="C7" s="217" t="s">
        <v>370</v>
      </c>
      <c r="D7" s="217" t="s">
        <v>371</v>
      </c>
      <c r="E7" s="286" t="s">
        <v>9</v>
      </c>
      <c r="F7" s="287"/>
      <c r="G7" s="216" t="s">
        <v>58</v>
      </c>
      <c r="H7" s="290" t="s">
        <v>372</v>
      </c>
      <c r="I7" s="291"/>
      <c r="J7" s="218" t="s">
        <v>373</v>
      </c>
      <c r="K7" s="218" t="s">
        <v>374</v>
      </c>
    </row>
    <row r="8" spans="2:18" ht="20.100000000000001" customHeight="1" x14ac:dyDescent="0.25">
      <c r="B8" s="35">
        <v>1</v>
      </c>
      <c r="C8" s="35"/>
      <c r="D8" s="36"/>
      <c r="E8" s="292" t="s">
        <v>30</v>
      </c>
      <c r="F8" s="292"/>
      <c r="G8" s="30"/>
      <c r="H8" s="293"/>
      <c r="I8" s="293"/>
      <c r="J8" s="248"/>
      <c r="K8" s="37"/>
    </row>
    <row r="9" spans="2:18" ht="30" customHeight="1" x14ac:dyDescent="0.25">
      <c r="B9" s="30" t="s">
        <v>29</v>
      </c>
      <c r="C9" s="249">
        <v>1</v>
      </c>
      <c r="D9" s="30" t="s">
        <v>105</v>
      </c>
      <c r="E9" s="252" t="s">
        <v>427</v>
      </c>
      <c r="F9" s="253"/>
      <c r="G9" s="30" t="s">
        <v>55</v>
      </c>
      <c r="H9" s="285">
        <v>4</v>
      </c>
      <c r="I9" s="285"/>
      <c r="J9" s="224">
        <f>Composição!H30</f>
        <v>401.54473000000002</v>
      </c>
      <c r="K9" s="42">
        <f>ROUND(H9*J9,2)</f>
        <v>1606.18</v>
      </c>
    </row>
    <row r="10" spans="2:18" ht="30" customHeight="1" x14ac:dyDescent="0.25">
      <c r="B10" s="30" t="s">
        <v>33</v>
      </c>
      <c r="C10" s="38">
        <v>99059</v>
      </c>
      <c r="D10" s="30" t="s">
        <v>10</v>
      </c>
      <c r="E10" s="269" t="s">
        <v>257</v>
      </c>
      <c r="F10" s="270"/>
      <c r="G10" s="30" t="s">
        <v>56</v>
      </c>
      <c r="H10" s="285">
        <v>72.099999999999994</v>
      </c>
      <c r="I10" s="285"/>
      <c r="J10" s="97">
        <v>60.22</v>
      </c>
      <c r="K10" s="40">
        <f t="shared" ref="K10:K13" si="0">ROUND(H10*J10,2)</f>
        <v>4341.8599999999997</v>
      </c>
      <c r="R10" s="245">
        <f>485.6/1.23</f>
        <v>394.79674796747969</v>
      </c>
    </row>
    <row r="11" spans="2:18" ht="30" customHeight="1" x14ac:dyDescent="0.25">
      <c r="B11" s="30" t="s">
        <v>34</v>
      </c>
      <c r="C11" s="38">
        <v>98527</v>
      </c>
      <c r="D11" s="30" t="s">
        <v>10</v>
      </c>
      <c r="E11" s="269" t="s">
        <v>57</v>
      </c>
      <c r="F11" s="270"/>
      <c r="G11" s="30" t="s">
        <v>58</v>
      </c>
      <c r="H11" s="261">
        <v>3</v>
      </c>
      <c r="I11" s="262"/>
      <c r="J11" s="39">
        <v>184.32</v>
      </c>
      <c r="K11" s="40">
        <f t="shared" si="0"/>
        <v>552.96</v>
      </c>
    </row>
    <row r="12" spans="2:18" ht="30" customHeight="1" x14ac:dyDescent="0.25">
      <c r="B12" s="30" t="s">
        <v>61</v>
      </c>
      <c r="C12" s="38">
        <v>98524</v>
      </c>
      <c r="D12" s="30" t="s">
        <v>10</v>
      </c>
      <c r="E12" s="269" t="s">
        <v>438</v>
      </c>
      <c r="F12" s="270"/>
      <c r="G12" s="30" t="s">
        <v>55</v>
      </c>
      <c r="H12" s="261">
        <v>349.65</v>
      </c>
      <c r="I12" s="262"/>
      <c r="J12" s="39">
        <v>3.39</v>
      </c>
      <c r="K12" s="40">
        <f t="shared" si="0"/>
        <v>1185.31</v>
      </c>
    </row>
    <row r="13" spans="2:18" ht="19.899999999999999" customHeight="1" x14ac:dyDescent="0.25">
      <c r="B13" s="30" t="s">
        <v>62</v>
      </c>
      <c r="C13" s="38">
        <v>97644</v>
      </c>
      <c r="D13" s="30" t="s">
        <v>10</v>
      </c>
      <c r="E13" s="269" t="s">
        <v>224</v>
      </c>
      <c r="F13" s="270"/>
      <c r="G13" s="30" t="s">
        <v>55</v>
      </c>
      <c r="H13" s="261">
        <v>4.2</v>
      </c>
      <c r="I13" s="262"/>
      <c r="J13" s="39">
        <v>9.7100000000000009</v>
      </c>
      <c r="K13" s="40">
        <f t="shared" si="0"/>
        <v>40.78</v>
      </c>
    </row>
    <row r="14" spans="2:18" ht="19.899999999999999" customHeight="1" x14ac:dyDescent="0.25">
      <c r="B14" s="30"/>
      <c r="C14" s="38"/>
      <c r="D14" s="43"/>
      <c r="E14" s="258" t="s">
        <v>60</v>
      </c>
      <c r="F14" s="259"/>
      <c r="G14" s="44"/>
      <c r="H14" s="261"/>
      <c r="I14" s="262"/>
      <c r="J14" s="39"/>
      <c r="K14" s="45">
        <f>SUM(K9:K13)</f>
        <v>7727.0899999999992</v>
      </c>
    </row>
    <row r="15" spans="2:18" ht="19.899999999999999" customHeight="1" x14ac:dyDescent="0.25">
      <c r="B15" s="30"/>
      <c r="C15" s="38"/>
      <c r="D15" s="30"/>
      <c r="E15" s="318"/>
      <c r="F15" s="319"/>
      <c r="G15" s="30"/>
      <c r="H15" s="285"/>
      <c r="I15" s="285"/>
      <c r="J15" s="40"/>
      <c r="K15" s="40"/>
      <c r="L15" s="4">
        <v>102130.98</v>
      </c>
    </row>
    <row r="16" spans="2:18" ht="19.899999999999999" customHeight="1" x14ac:dyDescent="0.25">
      <c r="B16" s="35">
        <v>2</v>
      </c>
      <c r="C16" s="38"/>
      <c r="D16" s="30"/>
      <c r="E16" s="288" t="s">
        <v>63</v>
      </c>
      <c r="F16" s="289"/>
      <c r="G16" s="46"/>
      <c r="H16" s="285"/>
      <c r="I16" s="285"/>
      <c r="J16" s="40"/>
      <c r="K16" s="40"/>
      <c r="L16" s="4">
        <v>102130.98</v>
      </c>
    </row>
    <row r="17" spans="2:13" ht="30.75" customHeight="1" x14ac:dyDescent="0.25">
      <c r="B17" s="30" t="s">
        <v>31</v>
      </c>
      <c r="C17" s="38">
        <v>101173</v>
      </c>
      <c r="D17" s="30" t="s">
        <v>10</v>
      </c>
      <c r="E17" s="269" t="s">
        <v>428</v>
      </c>
      <c r="F17" s="270"/>
      <c r="G17" s="46" t="s">
        <v>56</v>
      </c>
      <c r="H17" s="285">
        <v>138</v>
      </c>
      <c r="I17" s="285"/>
      <c r="J17" s="40">
        <v>59.62</v>
      </c>
      <c r="K17" s="40">
        <f t="shared" ref="K17:K27" si="1">ROUND(H17*J17,2)</f>
        <v>8227.56</v>
      </c>
      <c r="L17" s="4">
        <v>102130.98</v>
      </c>
    </row>
    <row r="18" spans="2:13" ht="30" customHeight="1" x14ac:dyDescent="0.25">
      <c r="B18" s="30" t="s">
        <v>32</v>
      </c>
      <c r="C18" s="38">
        <v>96527</v>
      </c>
      <c r="D18" s="30" t="s">
        <v>10</v>
      </c>
      <c r="E18" s="269" t="s">
        <v>426</v>
      </c>
      <c r="F18" s="270"/>
      <c r="G18" s="30" t="s">
        <v>59</v>
      </c>
      <c r="H18" s="285">
        <v>10.82</v>
      </c>
      <c r="I18" s="285"/>
      <c r="J18" s="40">
        <v>138.01</v>
      </c>
      <c r="K18" s="40">
        <f t="shared" si="1"/>
        <v>1493.27</v>
      </c>
      <c r="L18" s="4">
        <v>102130.98</v>
      </c>
    </row>
    <row r="19" spans="2:13" ht="38.25" customHeight="1" x14ac:dyDescent="0.25">
      <c r="B19" s="30" t="s">
        <v>42</v>
      </c>
      <c r="C19" s="38">
        <v>97084</v>
      </c>
      <c r="D19" s="30" t="s">
        <v>10</v>
      </c>
      <c r="E19" s="269" t="s">
        <v>439</v>
      </c>
      <c r="F19" s="270"/>
      <c r="G19" s="47" t="s">
        <v>55</v>
      </c>
      <c r="H19" s="285">
        <v>21.63</v>
      </c>
      <c r="I19" s="285"/>
      <c r="J19" s="40">
        <v>0.73</v>
      </c>
      <c r="K19" s="40">
        <f t="shared" si="1"/>
        <v>15.79</v>
      </c>
    </row>
    <row r="20" spans="2:13" ht="30" customHeight="1" x14ac:dyDescent="0.25">
      <c r="B20" s="30" t="s">
        <v>43</v>
      </c>
      <c r="C20" s="38">
        <v>100324</v>
      </c>
      <c r="D20" s="30" t="s">
        <v>10</v>
      </c>
      <c r="E20" s="252" t="s">
        <v>385</v>
      </c>
      <c r="F20" s="253"/>
      <c r="G20" s="30" t="s">
        <v>59</v>
      </c>
      <c r="H20" s="285">
        <v>0.8</v>
      </c>
      <c r="I20" s="285"/>
      <c r="J20" s="39">
        <v>115.48</v>
      </c>
      <c r="K20" s="40">
        <f t="shared" si="1"/>
        <v>92.38</v>
      </c>
    </row>
    <row r="21" spans="2:13" ht="30.75" customHeight="1" x14ac:dyDescent="0.25">
      <c r="B21" s="30" t="s">
        <v>258</v>
      </c>
      <c r="C21" s="38">
        <v>96536</v>
      </c>
      <c r="D21" s="30" t="s">
        <v>10</v>
      </c>
      <c r="E21" s="269" t="s">
        <v>235</v>
      </c>
      <c r="F21" s="270"/>
      <c r="G21" s="47" t="s">
        <v>55</v>
      </c>
      <c r="H21" s="285">
        <v>43.26</v>
      </c>
      <c r="I21" s="285"/>
      <c r="J21" s="39">
        <v>83.11</v>
      </c>
      <c r="K21" s="40">
        <f t="shared" si="1"/>
        <v>3595.34</v>
      </c>
    </row>
    <row r="22" spans="2:13" ht="30.75" customHeight="1" x14ac:dyDescent="0.25">
      <c r="B22" s="30" t="s">
        <v>259</v>
      </c>
      <c r="C22" s="38">
        <v>96544</v>
      </c>
      <c r="D22" s="30" t="s">
        <v>10</v>
      </c>
      <c r="E22" s="299" t="s">
        <v>440</v>
      </c>
      <c r="F22" s="300"/>
      <c r="G22" s="47" t="s">
        <v>64</v>
      </c>
      <c r="H22" s="285">
        <v>361.68</v>
      </c>
      <c r="I22" s="285"/>
      <c r="J22" s="39">
        <v>17.059999999999999</v>
      </c>
      <c r="K22" s="40">
        <f t="shared" si="1"/>
        <v>6170.26</v>
      </c>
    </row>
    <row r="23" spans="2:13" ht="30" customHeight="1" x14ac:dyDescent="0.25">
      <c r="B23" s="30" t="s">
        <v>260</v>
      </c>
      <c r="C23" s="38">
        <v>94964</v>
      </c>
      <c r="D23" s="30" t="s">
        <v>10</v>
      </c>
      <c r="E23" s="269" t="s">
        <v>386</v>
      </c>
      <c r="F23" s="270"/>
      <c r="G23" s="30" t="s">
        <v>59</v>
      </c>
      <c r="H23" s="261">
        <v>4.1100000000000003</v>
      </c>
      <c r="I23" s="262"/>
      <c r="J23" s="39">
        <v>405.9</v>
      </c>
      <c r="K23" s="40">
        <f t="shared" si="1"/>
        <v>1668.25</v>
      </c>
    </row>
    <row r="24" spans="2:13" ht="30" customHeight="1" x14ac:dyDescent="0.25">
      <c r="B24" s="30" t="s">
        <v>261</v>
      </c>
      <c r="C24" s="38">
        <v>101159</v>
      </c>
      <c r="D24" s="30" t="s">
        <v>10</v>
      </c>
      <c r="E24" s="269" t="s">
        <v>387</v>
      </c>
      <c r="F24" s="270"/>
      <c r="G24" s="30" t="s">
        <v>55</v>
      </c>
      <c r="H24" s="261">
        <v>1.73</v>
      </c>
      <c r="I24" s="262"/>
      <c r="J24" s="39">
        <v>132.83000000000001</v>
      </c>
      <c r="K24" s="40">
        <f t="shared" si="1"/>
        <v>229.8</v>
      </c>
    </row>
    <row r="25" spans="2:13" ht="30.75" customHeight="1" x14ac:dyDescent="0.25">
      <c r="B25" s="30" t="s">
        <v>262</v>
      </c>
      <c r="C25" s="38">
        <v>98561</v>
      </c>
      <c r="D25" s="30" t="s">
        <v>10</v>
      </c>
      <c r="E25" s="269" t="s">
        <v>367</v>
      </c>
      <c r="F25" s="270"/>
      <c r="G25" s="30" t="s">
        <v>59</v>
      </c>
      <c r="H25" s="261">
        <v>59.12</v>
      </c>
      <c r="I25" s="262"/>
      <c r="J25" s="40">
        <v>42.5</v>
      </c>
      <c r="K25" s="40">
        <f t="shared" si="1"/>
        <v>2512.6</v>
      </c>
    </row>
    <row r="26" spans="2:13" ht="19.899999999999999" customHeight="1" x14ac:dyDescent="0.25">
      <c r="B26" s="30" t="s">
        <v>263</v>
      </c>
      <c r="C26" s="38">
        <v>98557</v>
      </c>
      <c r="D26" s="30" t="s">
        <v>10</v>
      </c>
      <c r="E26" s="269" t="s">
        <v>231</v>
      </c>
      <c r="F26" s="270"/>
      <c r="G26" s="47" t="s">
        <v>55</v>
      </c>
      <c r="H26" s="250">
        <v>43.26</v>
      </c>
      <c r="I26" s="251"/>
      <c r="J26" s="40">
        <v>43.31</v>
      </c>
      <c r="K26" s="40">
        <f t="shared" si="1"/>
        <v>1873.59</v>
      </c>
    </row>
    <row r="27" spans="2:13" ht="20.100000000000001" customHeight="1" x14ac:dyDescent="0.25">
      <c r="B27" s="30" t="s">
        <v>264</v>
      </c>
      <c r="C27" s="38">
        <v>96995</v>
      </c>
      <c r="D27" s="30" t="s">
        <v>10</v>
      </c>
      <c r="E27" s="252" t="s">
        <v>388</v>
      </c>
      <c r="F27" s="253"/>
      <c r="G27" s="30" t="s">
        <v>59</v>
      </c>
      <c r="H27" s="250">
        <v>6.03</v>
      </c>
      <c r="I27" s="251"/>
      <c r="J27" s="40">
        <v>56.84</v>
      </c>
      <c r="K27" s="40">
        <f t="shared" si="1"/>
        <v>342.75</v>
      </c>
    </row>
    <row r="28" spans="2:13" ht="19.899999999999999" customHeight="1" x14ac:dyDescent="0.25">
      <c r="B28" s="30"/>
      <c r="C28" s="30"/>
      <c r="D28" s="30"/>
      <c r="E28" s="258" t="s">
        <v>67</v>
      </c>
      <c r="F28" s="259"/>
      <c r="G28" s="30"/>
      <c r="H28" s="41"/>
      <c r="I28" s="42"/>
      <c r="J28" s="39"/>
      <c r="K28" s="45">
        <f>SUM(K17:K27)</f>
        <v>26221.589999999997</v>
      </c>
      <c r="M28">
        <v>22407.59</v>
      </c>
    </row>
    <row r="29" spans="2:13" ht="19.899999999999999" customHeight="1" x14ac:dyDescent="0.25">
      <c r="B29" s="30"/>
      <c r="C29" s="30"/>
      <c r="D29" s="30"/>
      <c r="E29" s="48"/>
      <c r="F29" s="49"/>
      <c r="G29" s="30"/>
      <c r="H29" s="41"/>
      <c r="I29" s="42"/>
      <c r="J29" s="39"/>
      <c r="K29" s="45"/>
    </row>
    <row r="30" spans="2:13" ht="19.899999999999999" customHeight="1" x14ac:dyDescent="0.25">
      <c r="B30" s="35">
        <v>3</v>
      </c>
      <c r="C30" s="35"/>
      <c r="D30" s="35"/>
      <c r="E30" s="292" t="s">
        <v>66</v>
      </c>
      <c r="F30" s="292"/>
      <c r="G30" s="30"/>
      <c r="H30" s="285"/>
      <c r="I30" s="285"/>
      <c r="J30" s="40"/>
      <c r="K30" s="40"/>
      <c r="L30" s="4">
        <v>102130.98</v>
      </c>
    </row>
    <row r="31" spans="2:13" ht="19.899999999999999" customHeight="1" x14ac:dyDescent="0.25">
      <c r="B31" s="30" t="s">
        <v>35</v>
      </c>
      <c r="C31" s="210">
        <v>92270</v>
      </c>
      <c r="D31" s="30" t="s">
        <v>10</v>
      </c>
      <c r="E31" s="269" t="s">
        <v>226</v>
      </c>
      <c r="F31" s="270"/>
      <c r="G31" s="47" t="s">
        <v>55</v>
      </c>
      <c r="H31" s="261">
        <v>123.1</v>
      </c>
      <c r="I31" s="262"/>
      <c r="J31" s="39">
        <v>191.87</v>
      </c>
      <c r="K31" s="40">
        <f t="shared" ref="K31:K34" si="2">ROUND(H31*J31,2)</f>
        <v>23619.200000000001</v>
      </c>
      <c r="L31" s="4">
        <v>102130.98</v>
      </c>
    </row>
    <row r="32" spans="2:13" ht="30" customHeight="1" x14ac:dyDescent="0.25">
      <c r="B32" s="30" t="s">
        <v>36</v>
      </c>
      <c r="C32" s="38">
        <v>96549</v>
      </c>
      <c r="D32" s="30" t="s">
        <v>10</v>
      </c>
      <c r="E32" s="299" t="s">
        <v>449</v>
      </c>
      <c r="F32" s="300"/>
      <c r="G32" s="47" t="s">
        <v>64</v>
      </c>
      <c r="H32" s="285">
        <v>580.79999999999995</v>
      </c>
      <c r="I32" s="285"/>
      <c r="J32" s="39">
        <v>11.99</v>
      </c>
      <c r="K32" s="40">
        <f t="shared" si="2"/>
        <v>6963.79</v>
      </c>
      <c r="L32" s="4">
        <v>102130.98</v>
      </c>
    </row>
    <row r="33" spans="2:13" ht="30.75" customHeight="1" x14ac:dyDescent="0.25">
      <c r="B33" s="30" t="s">
        <v>44</v>
      </c>
      <c r="C33" s="38">
        <v>94964</v>
      </c>
      <c r="D33" s="30" t="s">
        <v>10</v>
      </c>
      <c r="E33" s="269" t="s">
        <v>65</v>
      </c>
      <c r="F33" s="270"/>
      <c r="G33" s="30" t="s">
        <v>59</v>
      </c>
      <c r="H33" s="285">
        <v>6.6</v>
      </c>
      <c r="I33" s="285"/>
      <c r="J33" s="39">
        <v>405.9</v>
      </c>
      <c r="K33" s="40">
        <f t="shared" si="2"/>
        <v>2678.94</v>
      </c>
      <c r="L33" s="4">
        <v>102130.98</v>
      </c>
    </row>
    <row r="34" spans="2:13" ht="30" customHeight="1" x14ac:dyDescent="0.25">
      <c r="B34" s="30" t="s">
        <v>45</v>
      </c>
      <c r="C34" s="38">
        <v>101964</v>
      </c>
      <c r="D34" s="30" t="s">
        <v>10</v>
      </c>
      <c r="E34" s="252" t="s">
        <v>389</v>
      </c>
      <c r="F34" s="253"/>
      <c r="G34" s="47" t="s">
        <v>55</v>
      </c>
      <c r="H34" s="261">
        <v>165.58</v>
      </c>
      <c r="I34" s="262"/>
      <c r="J34" s="39">
        <v>172.87</v>
      </c>
      <c r="K34" s="40">
        <f t="shared" si="2"/>
        <v>28623.81</v>
      </c>
    </row>
    <row r="35" spans="2:13" ht="19.899999999999999" customHeight="1" x14ac:dyDescent="0.25">
      <c r="B35" s="30"/>
      <c r="C35" s="50"/>
      <c r="D35" s="50"/>
      <c r="E35" s="258" t="s">
        <v>68</v>
      </c>
      <c r="F35" s="259"/>
      <c r="G35" s="44"/>
      <c r="H35" s="285"/>
      <c r="I35" s="285"/>
      <c r="J35" s="39"/>
      <c r="K35" s="45">
        <f>SUM(K31:K34)</f>
        <v>61885.740000000005</v>
      </c>
      <c r="L35" s="4">
        <v>102130.98</v>
      </c>
      <c r="M35">
        <v>57329.99</v>
      </c>
    </row>
    <row r="36" spans="2:13" ht="19.899999999999999" customHeight="1" x14ac:dyDescent="0.25">
      <c r="B36" s="30"/>
      <c r="C36" s="50"/>
      <c r="D36" s="50"/>
      <c r="E36" s="48"/>
      <c r="F36" s="49"/>
      <c r="G36" s="44"/>
      <c r="H36" s="261"/>
      <c r="I36" s="262"/>
      <c r="J36" s="39"/>
      <c r="K36" s="45"/>
    </row>
    <row r="37" spans="2:13" ht="19.899999999999999" customHeight="1" x14ac:dyDescent="0.25">
      <c r="B37" s="35">
        <v>4</v>
      </c>
      <c r="C37" s="50"/>
      <c r="D37" s="50"/>
      <c r="E37" s="292" t="s">
        <v>69</v>
      </c>
      <c r="F37" s="292"/>
      <c r="G37" s="44"/>
      <c r="H37" s="285"/>
      <c r="I37" s="285"/>
      <c r="J37" s="39"/>
      <c r="K37" s="40"/>
      <c r="L37" s="4">
        <v>102130.98</v>
      </c>
    </row>
    <row r="38" spans="2:13" ht="30" customHeight="1" x14ac:dyDescent="0.25">
      <c r="B38" s="30" t="s">
        <v>37</v>
      </c>
      <c r="C38" s="50">
        <v>103324</v>
      </c>
      <c r="D38" s="30" t="s">
        <v>10</v>
      </c>
      <c r="E38" s="269" t="s">
        <v>390</v>
      </c>
      <c r="F38" s="270"/>
      <c r="G38" s="47" t="s">
        <v>55</v>
      </c>
      <c r="H38" s="250">
        <v>220.36</v>
      </c>
      <c r="I38" s="251"/>
      <c r="J38" s="39">
        <v>72.540000000000006</v>
      </c>
      <c r="K38" s="40">
        <f t="shared" ref="K38:K40" si="3">ROUND(H38*J38,2)</f>
        <v>15984.91</v>
      </c>
    </row>
    <row r="39" spans="2:13" ht="30" customHeight="1" x14ac:dyDescent="0.25">
      <c r="B39" s="30" t="s">
        <v>70</v>
      </c>
      <c r="C39" s="50">
        <v>93191</v>
      </c>
      <c r="D39" s="50" t="s">
        <v>10</v>
      </c>
      <c r="E39" s="269" t="s">
        <v>147</v>
      </c>
      <c r="F39" s="270"/>
      <c r="G39" s="46" t="s">
        <v>56</v>
      </c>
      <c r="H39" s="250">
        <v>29.8</v>
      </c>
      <c r="I39" s="251"/>
      <c r="J39" s="39">
        <v>48.46</v>
      </c>
      <c r="K39" s="40">
        <f t="shared" si="3"/>
        <v>1444.11</v>
      </c>
    </row>
    <row r="40" spans="2:13" ht="30" customHeight="1" x14ac:dyDescent="0.25">
      <c r="B40" s="30" t="s">
        <v>71</v>
      </c>
      <c r="C40" s="50">
        <v>93199</v>
      </c>
      <c r="D40" s="50" t="s">
        <v>10</v>
      </c>
      <c r="E40" s="269" t="s">
        <v>72</v>
      </c>
      <c r="F40" s="270"/>
      <c r="G40" s="46" t="s">
        <v>56</v>
      </c>
      <c r="H40" s="250">
        <v>16.600000000000001</v>
      </c>
      <c r="I40" s="251"/>
      <c r="J40" s="39">
        <v>39.43</v>
      </c>
      <c r="K40" s="40">
        <f t="shared" si="3"/>
        <v>654.54</v>
      </c>
    </row>
    <row r="41" spans="2:13" ht="19.899999999999999" customHeight="1" x14ac:dyDescent="0.25">
      <c r="B41" s="30"/>
      <c r="C41" s="50"/>
      <c r="D41" s="50"/>
      <c r="E41" s="258" t="s">
        <v>73</v>
      </c>
      <c r="F41" s="259"/>
      <c r="G41" s="51"/>
      <c r="H41" s="41"/>
      <c r="I41" s="42"/>
      <c r="J41" s="39"/>
      <c r="K41" s="45">
        <f>SUM(K38:K40)</f>
        <v>18083.560000000001</v>
      </c>
      <c r="M41">
        <v>17329.48</v>
      </c>
    </row>
    <row r="42" spans="2:13" ht="19.899999999999999" customHeight="1" x14ac:dyDescent="0.25">
      <c r="B42" s="35"/>
      <c r="C42" s="50"/>
      <c r="D42" s="50"/>
      <c r="E42" s="263"/>
      <c r="F42" s="264"/>
      <c r="G42" s="51"/>
      <c r="H42" s="41"/>
      <c r="I42" s="42"/>
      <c r="J42" s="39"/>
      <c r="K42" s="40"/>
    </row>
    <row r="43" spans="2:13" ht="19.899999999999999" customHeight="1" x14ac:dyDescent="0.25">
      <c r="B43" s="35">
        <v>5</v>
      </c>
      <c r="C43" s="50"/>
      <c r="D43" s="50"/>
      <c r="E43" s="263" t="s">
        <v>74</v>
      </c>
      <c r="F43" s="264"/>
      <c r="G43" s="51"/>
      <c r="H43" s="41"/>
      <c r="I43" s="42"/>
      <c r="J43" s="39"/>
      <c r="K43" s="40"/>
    </row>
    <row r="44" spans="2:13" ht="30.75" customHeight="1" x14ac:dyDescent="0.25">
      <c r="B44" s="30" t="s">
        <v>38</v>
      </c>
      <c r="C44" s="50">
        <v>92541</v>
      </c>
      <c r="D44" s="30" t="s">
        <v>10</v>
      </c>
      <c r="E44" s="269" t="s">
        <v>75</v>
      </c>
      <c r="F44" s="270"/>
      <c r="G44" s="47" t="s">
        <v>55</v>
      </c>
      <c r="H44" s="261">
        <v>158.15</v>
      </c>
      <c r="I44" s="262"/>
      <c r="J44" s="39">
        <v>94.51</v>
      </c>
      <c r="K44" s="40">
        <f t="shared" ref="K44:K48" si="4">ROUND(H44*J44,2)</f>
        <v>14946.76</v>
      </c>
    </row>
    <row r="45" spans="2:13" ht="30" customHeight="1" x14ac:dyDescent="0.25">
      <c r="B45" s="30" t="s">
        <v>82</v>
      </c>
      <c r="C45" s="50">
        <v>94440</v>
      </c>
      <c r="D45" s="30" t="s">
        <v>10</v>
      </c>
      <c r="E45" s="269" t="s">
        <v>76</v>
      </c>
      <c r="F45" s="270"/>
      <c r="G45" s="47" t="s">
        <v>55</v>
      </c>
      <c r="H45" s="261">
        <v>165.11</v>
      </c>
      <c r="I45" s="262"/>
      <c r="J45" s="39">
        <v>51.26</v>
      </c>
      <c r="K45" s="40">
        <f t="shared" si="4"/>
        <v>8463.5400000000009</v>
      </c>
    </row>
    <row r="46" spans="2:13" ht="30.75" customHeight="1" x14ac:dyDescent="0.25">
      <c r="B46" s="30" t="s">
        <v>83</v>
      </c>
      <c r="C46" s="50">
        <v>94221</v>
      </c>
      <c r="D46" s="30" t="s">
        <v>10</v>
      </c>
      <c r="E46" s="269" t="s">
        <v>77</v>
      </c>
      <c r="F46" s="270"/>
      <c r="G46" s="46" t="s">
        <v>56</v>
      </c>
      <c r="H46" s="261">
        <v>18</v>
      </c>
      <c r="I46" s="262"/>
      <c r="J46" s="39">
        <v>30.97</v>
      </c>
      <c r="K46" s="40">
        <f t="shared" si="4"/>
        <v>557.46</v>
      </c>
    </row>
    <row r="47" spans="2:13" ht="30" customHeight="1" x14ac:dyDescent="0.25">
      <c r="B47" s="30" t="s">
        <v>265</v>
      </c>
      <c r="C47" s="50">
        <v>94228</v>
      </c>
      <c r="D47" s="30" t="s">
        <v>10</v>
      </c>
      <c r="E47" s="269" t="s">
        <v>131</v>
      </c>
      <c r="F47" s="270"/>
      <c r="G47" s="46" t="s">
        <v>56</v>
      </c>
      <c r="H47" s="250">
        <v>19.3</v>
      </c>
      <c r="I47" s="251"/>
      <c r="J47" s="39">
        <v>93.01</v>
      </c>
      <c r="K47" s="40">
        <f t="shared" si="4"/>
        <v>1795.09</v>
      </c>
    </row>
    <row r="48" spans="2:13" ht="19.899999999999999" customHeight="1" x14ac:dyDescent="0.25">
      <c r="B48" s="30" t="s">
        <v>266</v>
      </c>
      <c r="C48" s="26">
        <v>94231</v>
      </c>
      <c r="D48" s="30" t="s">
        <v>10</v>
      </c>
      <c r="E48" s="269" t="s">
        <v>130</v>
      </c>
      <c r="F48" s="270"/>
      <c r="G48" s="46" t="s">
        <v>56</v>
      </c>
      <c r="H48" s="261">
        <v>35.01</v>
      </c>
      <c r="I48" s="262"/>
      <c r="J48" s="39">
        <v>55.07</v>
      </c>
      <c r="K48" s="40">
        <f t="shared" si="4"/>
        <v>1928</v>
      </c>
    </row>
    <row r="49" spans="2:19" ht="19.899999999999999" customHeight="1" x14ac:dyDescent="0.25">
      <c r="B49" s="30"/>
      <c r="C49" s="50"/>
      <c r="D49" s="50"/>
      <c r="E49" s="258" t="s">
        <v>88</v>
      </c>
      <c r="F49" s="259"/>
      <c r="G49" s="51"/>
      <c r="H49" s="41"/>
      <c r="I49" s="42"/>
      <c r="J49" s="39"/>
      <c r="K49" s="45">
        <f>SUM(K44:K48)</f>
        <v>27690.850000000002</v>
      </c>
      <c r="M49">
        <v>24862.959999999999</v>
      </c>
    </row>
    <row r="50" spans="2:19" ht="19.899999999999999" customHeight="1" x14ac:dyDescent="0.25">
      <c r="B50" s="30"/>
      <c r="C50" s="50"/>
      <c r="D50" s="50"/>
      <c r="E50" s="48"/>
      <c r="F50" s="49"/>
      <c r="G50" s="51"/>
      <c r="H50" s="41"/>
      <c r="I50" s="42"/>
      <c r="J50" s="39"/>
      <c r="K50" s="45"/>
    </row>
    <row r="51" spans="2:19" ht="19.899999999999999" customHeight="1" x14ac:dyDescent="0.25">
      <c r="B51" s="35">
        <v>6</v>
      </c>
      <c r="C51" s="50"/>
      <c r="D51" s="50"/>
      <c r="E51" s="263" t="s">
        <v>90</v>
      </c>
      <c r="F51" s="264"/>
      <c r="G51" s="51"/>
      <c r="H51" s="41"/>
      <c r="I51" s="42"/>
      <c r="J51" s="39"/>
      <c r="K51" s="45"/>
    </row>
    <row r="52" spans="2:19" ht="19.899999999999999" customHeight="1" x14ac:dyDescent="0.25">
      <c r="B52" s="35" t="s">
        <v>39</v>
      </c>
      <c r="C52" s="50"/>
      <c r="D52" s="50"/>
      <c r="E52" s="263" t="s">
        <v>78</v>
      </c>
      <c r="F52" s="264"/>
      <c r="G52" s="51"/>
      <c r="H52" s="41"/>
      <c r="I52" s="42"/>
      <c r="J52" s="39"/>
      <c r="K52" s="40"/>
    </row>
    <row r="53" spans="2:19" ht="45" customHeight="1" x14ac:dyDescent="0.25">
      <c r="B53" s="30" t="s">
        <v>267</v>
      </c>
      <c r="C53" s="50">
        <v>90797</v>
      </c>
      <c r="D53" s="30" t="s">
        <v>10</v>
      </c>
      <c r="E53" s="269" t="s">
        <v>375</v>
      </c>
      <c r="F53" s="270"/>
      <c r="G53" s="30" t="s">
        <v>58</v>
      </c>
      <c r="H53" s="261">
        <v>2</v>
      </c>
      <c r="I53" s="262"/>
      <c r="J53" s="39">
        <v>767.34</v>
      </c>
      <c r="K53" s="40">
        <f t="shared" ref="K53" si="5">ROUND(H53*J53,2)</f>
        <v>1534.68</v>
      </c>
    </row>
    <row r="54" spans="2:19" ht="19.899999999999999" customHeight="1" x14ac:dyDescent="0.25">
      <c r="B54" s="30"/>
      <c r="C54" s="50"/>
      <c r="D54" s="50"/>
      <c r="E54" s="258" t="s">
        <v>268</v>
      </c>
      <c r="F54" s="259"/>
      <c r="G54" s="51"/>
      <c r="H54" s="41"/>
      <c r="I54" s="42"/>
      <c r="J54" s="39"/>
      <c r="K54" s="45">
        <f>SUM(K53:K53)</f>
        <v>1534.68</v>
      </c>
      <c r="M54">
        <v>1524.56</v>
      </c>
    </row>
    <row r="55" spans="2:19" ht="19.899999999999999" customHeight="1" x14ac:dyDescent="0.25">
      <c r="B55" s="30"/>
      <c r="C55" s="50"/>
      <c r="D55" s="50"/>
      <c r="E55" s="48"/>
      <c r="F55" s="49"/>
      <c r="G55" s="51"/>
      <c r="H55" s="41"/>
      <c r="I55" s="42"/>
      <c r="J55" s="39"/>
      <c r="K55" s="45"/>
    </row>
    <row r="56" spans="2:19" ht="19.899999999999999" customHeight="1" x14ac:dyDescent="0.25">
      <c r="B56" s="35" t="s">
        <v>46</v>
      </c>
      <c r="C56" s="50"/>
      <c r="D56" s="50"/>
      <c r="E56" s="263" t="s">
        <v>79</v>
      </c>
      <c r="F56" s="264"/>
      <c r="G56" s="51"/>
      <c r="H56" s="41"/>
      <c r="I56" s="42"/>
      <c r="J56" s="39"/>
      <c r="K56" s="40"/>
    </row>
    <row r="57" spans="2:19" ht="30" customHeight="1" x14ac:dyDescent="0.25">
      <c r="B57" s="30" t="s">
        <v>269</v>
      </c>
      <c r="C57" s="26">
        <v>91338</v>
      </c>
      <c r="D57" s="50" t="s">
        <v>10</v>
      </c>
      <c r="E57" s="269" t="s">
        <v>81</v>
      </c>
      <c r="F57" s="270"/>
      <c r="G57" s="30" t="s">
        <v>55</v>
      </c>
      <c r="H57" s="261">
        <v>1.68</v>
      </c>
      <c r="I57" s="262"/>
      <c r="J57" s="246">
        <v>765.7</v>
      </c>
      <c r="K57" s="40">
        <f t="shared" ref="K57:K59" si="6">ROUND(H57*J57,2)</f>
        <v>1286.3800000000001</v>
      </c>
    </row>
    <row r="58" spans="2:19" ht="30" customHeight="1" x14ac:dyDescent="0.25">
      <c r="B58" s="30" t="s">
        <v>270</v>
      </c>
      <c r="C58" s="50">
        <v>100702</v>
      </c>
      <c r="D58" s="50" t="s">
        <v>10</v>
      </c>
      <c r="E58" s="269" t="s">
        <v>80</v>
      </c>
      <c r="F58" s="270"/>
      <c r="G58" s="30" t="s">
        <v>55</v>
      </c>
      <c r="H58" s="261">
        <v>16.8</v>
      </c>
      <c r="I58" s="262"/>
      <c r="J58" s="246">
        <v>418.4</v>
      </c>
      <c r="K58" s="40">
        <f t="shared" si="6"/>
        <v>7029.12</v>
      </c>
    </row>
    <row r="59" spans="2:19" ht="30" customHeight="1" x14ac:dyDescent="0.25">
      <c r="B59" s="30" t="s">
        <v>271</v>
      </c>
      <c r="C59" s="50">
        <v>90830</v>
      </c>
      <c r="D59" s="30" t="s">
        <v>10</v>
      </c>
      <c r="E59" s="269" t="s">
        <v>114</v>
      </c>
      <c r="F59" s="270"/>
      <c r="G59" s="30" t="s">
        <v>58</v>
      </c>
      <c r="H59" s="320">
        <v>1</v>
      </c>
      <c r="I59" s="321"/>
      <c r="J59" s="39">
        <v>186.72</v>
      </c>
      <c r="K59" s="40">
        <f t="shared" si="6"/>
        <v>186.72</v>
      </c>
      <c r="R59" s="147">
        <v>1511189.81</v>
      </c>
      <c r="S59">
        <v>100</v>
      </c>
    </row>
    <row r="60" spans="2:19" ht="19.899999999999999" customHeight="1" x14ac:dyDescent="0.25">
      <c r="B60" s="30"/>
      <c r="C60" s="50"/>
      <c r="D60" s="50"/>
      <c r="E60" s="258" t="s">
        <v>272</v>
      </c>
      <c r="F60" s="259"/>
      <c r="G60" s="51"/>
      <c r="H60" s="41"/>
      <c r="I60" s="42"/>
      <c r="J60" s="39"/>
      <c r="K60" s="45">
        <f>SUM(K57:K59)</f>
        <v>8502.2199999999993</v>
      </c>
      <c r="M60">
        <v>8875.14</v>
      </c>
      <c r="R60" s="147">
        <v>91168</v>
      </c>
    </row>
    <row r="61" spans="2:19" ht="19.899999999999999" customHeight="1" x14ac:dyDescent="0.25">
      <c r="B61" s="30"/>
      <c r="C61" s="50"/>
      <c r="D61" s="50"/>
      <c r="E61" s="48"/>
      <c r="F61" s="49"/>
      <c r="G61" s="51"/>
      <c r="H61" s="41"/>
      <c r="I61" s="42"/>
      <c r="J61" s="39"/>
      <c r="K61" s="45"/>
    </row>
    <row r="62" spans="2:19" ht="19.899999999999999" customHeight="1" x14ac:dyDescent="0.25">
      <c r="B62" s="35" t="s">
        <v>47</v>
      </c>
      <c r="C62" s="50"/>
      <c r="D62" s="50"/>
      <c r="E62" s="263" t="s">
        <v>84</v>
      </c>
      <c r="F62" s="264"/>
      <c r="G62" s="51"/>
      <c r="H62" s="41"/>
      <c r="I62" s="42"/>
      <c r="J62" s="39"/>
      <c r="K62" s="40"/>
    </row>
    <row r="63" spans="2:19" ht="30" customHeight="1" x14ac:dyDescent="0.25">
      <c r="B63" s="30" t="s">
        <v>274</v>
      </c>
      <c r="C63" s="50">
        <v>94569</v>
      </c>
      <c r="D63" s="50" t="s">
        <v>10</v>
      </c>
      <c r="E63" s="269" t="s">
        <v>86</v>
      </c>
      <c r="F63" s="270"/>
      <c r="G63" s="30" t="s">
        <v>55</v>
      </c>
      <c r="H63" s="261">
        <v>1.5</v>
      </c>
      <c r="I63" s="262"/>
      <c r="J63" s="39">
        <v>651.5</v>
      </c>
      <c r="K63" s="40">
        <f t="shared" ref="K63:K65" si="7">ROUND(H63*J63,2)</f>
        <v>977.25</v>
      </c>
      <c r="R63" s="147">
        <f>R60*S59</f>
        <v>9116800</v>
      </c>
    </row>
    <row r="64" spans="2:19" ht="45" customHeight="1" x14ac:dyDescent="0.25">
      <c r="B64" s="30" t="s">
        <v>275</v>
      </c>
      <c r="C64" s="50">
        <v>94559</v>
      </c>
      <c r="D64" s="50" t="s">
        <v>10</v>
      </c>
      <c r="E64" s="269" t="s">
        <v>85</v>
      </c>
      <c r="F64" s="270"/>
      <c r="G64" s="30" t="s">
        <v>55</v>
      </c>
      <c r="H64" s="261">
        <v>15.6</v>
      </c>
      <c r="I64" s="262"/>
      <c r="J64" s="39">
        <v>828.37</v>
      </c>
      <c r="K64" s="40">
        <f t="shared" si="7"/>
        <v>12922.57</v>
      </c>
      <c r="R64" s="149">
        <f>R63/R59</f>
        <v>6.0328622782335994</v>
      </c>
    </row>
    <row r="65" spans="2:18" ht="19.899999999999999" customHeight="1" x14ac:dyDescent="0.25">
      <c r="B65" s="30" t="s">
        <v>276</v>
      </c>
      <c r="C65" s="50" t="s">
        <v>391</v>
      </c>
      <c r="D65" s="50" t="s">
        <v>392</v>
      </c>
      <c r="E65" s="269" t="s">
        <v>393</v>
      </c>
      <c r="F65" s="270"/>
      <c r="G65" s="30" t="s">
        <v>55</v>
      </c>
      <c r="H65" s="261">
        <v>0.36</v>
      </c>
      <c r="I65" s="262"/>
      <c r="J65" s="39">
        <v>1052.77</v>
      </c>
      <c r="K65" s="40">
        <f t="shared" si="7"/>
        <v>379</v>
      </c>
    </row>
    <row r="66" spans="2:18" ht="19.899999999999999" customHeight="1" x14ac:dyDescent="0.25">
      <c r="B66" s="30"/>
      <c r="C66" s="50"/>
      <c r="D66" s="50"/>
      <c r="E66" s="258" t="s">
        <v>273</v>
      </c>
      <c r="F66" s="259"/>
      <c r="G66" s="51"/>
      <c r="H66" s="41"/>
      <c r="I66" s="42"/>
      <c r="J66" s="39"/>
      <c r="K66" s="45">
        <f>SUM(K63:K65)</f>
        <v>14278.82</v>
      </c>
      <c r="M66">
        <v>13850.96</v>
      </c>
    </row>
    <row r="67" spans="2:18" ht="19.899999999999999" customHeight="1" x14ac:dyDescent="0.25">
      <c r="B67" s="30"/>
      <c r="C67" s="50"/>
      <c r="D67" s="50"/>
      <c r="E67" s="48"/>
      <c r="F67" s="49"/>
      <c r="G67" s="51"/>
      <c r="H67" s="41"/>
      <c r="I67" s="42"/>
      <c r="J67" s="39"/>
      <c r="K67" s="45"/>
      <c r="Q67" s="147">
        <v>357528.12</v>
      </c>
      <c r="R67">
        <v>100</v>
      </c>
    </row>
    <row r="68" spans="2:18" ht="19.899999999999999" customHeight="1" x14ac:dyDescent="0.25">
      <c r="B68" s="35" t="s">
        <v>48</v>
      </c>
      <c r="C68" s="50"/>
      <c r="D68" s="50"/>
      <c r="E68" s="263" t="s">
        <v>87</v>
      </c>
      <c r="F68" s="264"/>
      <c r="G68" s="51"/>
      <c r="H68" s="41"/>
      <c r="I68" s="42"/>
      <c r="J68" s="39"/>
      <c r="K68" s="40"/>
      <c r="Q68">
        <v>341849.01</v>
      </c>
    </row>
    <row r="69" spans="2:18" ht="20.100000000000001" customHeight="1" x14ac:dyDescent="0.25">
      <c r="B69" s="30" t="s">
        <v>278</v>
      </c>
      <c r="C69" s="50">
        <v>102162</v>
      </c>
      <c r="D69" s="50" t="s">
        <v>10</v>
      </c>
      <c r="E69" s="252" t="s">
        <v>394</v>
      </c>
      <c r="F69" s="253"/>
      <c r="G69" s="30" t="s">
        <v>55</v>
      </c>
      <c r="H69" s="261">
        <v>5</v>
      </c>
      <c r="I69" s="262"/>
      <c r="J69" s="39">
        <v>314.45999999999998</v>
      </c>
      <c r="K69" s="40">
        <f t="shared" ref="K69:K70" si="8">ROUND(H69*J69,2)</f>
        <v>1572.3</v>
      </c>
      <c r="Q69" s="148">
        <f>Q68*R67/Q67</f>
        <v>95.614579910525634</v>
      </c>
    </row>
    <row r="70" spans="2:18" ht="30.75" customHeight="1" x14ac:dyDescent="0.25">
      <c r="B70" s="30" t="s">
        <v>279</v>
      </c>
      <c r="C70" s="50" t="s">
        <v>395</v>
      </c>
      <c r="D70" s="50" t="s">
        <v>392</v>
      </c>
      <c r="E70" s="323" t="s">
        <v>396</v>
      </c>
      <c r="F70" s="324"/>
      <c r="G70" s="30" t="s">
        <v>55</v>
      </c>
      <c r="H70" s="261">
        <v>2.14</v>
      </c>
      <c r="I70" s="262"/>
      <c r="J70" s="39">
        <v>348.95</v>
      </c>
      <c r="K70" s="40">
        <f t="shared" si="8"/>
        <v>746.75</v>
      </c>
    </row>
    <row r="71" spans="2:18" ht="19.899999999999999" customHeight="1" x14ac:dyDescent="0.25">
      <c r="B71" s="30"/>
      <c r="C71" s="50"/>
      <c r="D71" s="50"/>
      <c r="E71" s="258" t="s">
        <v>277</v>
      </c>
      <c r="F71" s="259"/>
      <c r="G71" s="51"/>
      <c r="H71" s="41"/>
      <c r="I71" s="42"/>
      <c r="J71" s="39"/>
      <c r="K71" s="45">
        <f>SUM(K69:K70)</f>
        <v>2319.0500000000002</v>
      </c>
      <c r="M71">
        <v>2453.8000000000002</v>
      </c>
    </row>
    <row r="72" spans="2:18" ht="19.899999999999999" customHeight="1" x14ac:dyDescent="0.25">
      <c r="B72" s="30"/>
      <c r="C72" s="50"/>
      <c r="D72" s="50"/>
      <c r="E72" s="48"/>
      <c r="F72" s="49"/>
      <c r="G72" s="51"/>
      <c r="H72" s="41"/>
      <c r="I72" s="42"/>
      <c r="J72" s="39"/>
      <c r="K72" s="45"/>
    </row>
    <row r="73" spans="2:18" ht="19.899999999999999" customHeight="1" x14ac:dyDescent="0.25">
      <c r="B73" s="35" t="s">
        <v>49</v>
      </c>
      <c r="C73" s="50"/>
      <c r="D73" s="50"/>
      <c r="E73" s="263" t="s">
        <v>89</v>
      </c>
      <c r="F73" s="264"/>
      <c r="G73" s="51"/>
      <c r="H73" s="41"/>
      <c r="I73" s="42"/>
      <c r="J73" s="39"/>
      <c r="K73" s="40"/>
    </row>
    <row r="74" spans="2:18" ht="30" customHeight="1" x14ac:dyDescent="0.25">
      <c r="B74" s="30" t="s">
        <v>281</v>
      </c>
      <c r="C74" s="30">
        <v>100873</v>
      </c>
      <c r="D74" s="30" t="s">
        <v>10</v>
      </c>
      <c r="E74" s="269" t="s">
        <v>242</v>
      </c>
      <c r="F74" s="270"/>
      <c r="G74" s="30" t="s">
        <v>58</v>
      </c>
      <c r="H74" s="261">
        <v>3</v>
      </c>
      <c r="I74" s="262"/>
      <c r="J74" s="52">
        <v>324.14</v>
      </c>
      <c r="K74" s="40">
        <f t="shared" ref="K74" si="9">ROUND(H74*J74,2)</f>
        <v>972.42</v>
      </c>
    </row>
    <row r="75" spans="2:18" ht="19.899999999999999" customHeight="1" x14ac:dyDescent="0.25">
      <c r="B75" s="30"/>
      <c r="C75" s="30"/>
      <c r="D75" s="30"/>
      <c r="E75" s="258" t="s">
        <v>280</v>
      </c>
      <c r="F75" s="259"/>
      <c r="G75" s="30"/>
      <c r="H75" s="41"/>
      <c r="I75" s="42"/>
      <c r="J75" s="39"/>
      <c r="K75" s="45">
        <f>SUM(K74:K74)</f>
        <v>972.42</v>
      </c>
      <c r="M75">
        <v>932.22</v>
      </c>
    </row>
    <row r="76" spans="2:18" ht="19.899999999999999" customHeight="1" x14ac:dyDescent="0.25">
      <c r="B76" s="30"/>
      <c r="C76" s="30"/>
      <c r="D76" s="30"/>
      <c r="E76" s="48"/>
      <c r="F76" s="49"/>
      <c r="G76" s="30"/>
      <c r="H76" s="41"/>
      <c r="I76" s="42"/>
      <c r="J76" s="39"/>
      <c r="K76" s="45"/>
    </row>
    <row r="77" spans="2:18" ht="19.899999999999999" customHeight="1" x14ac:dyDescent="0.25">
      <c r="B77" s="35" t="s">
        <v>282</v>
      </c>
      <c r="C77" s="30"/>
      <c r="D77" s="30"/>
      <c r="E77" s="263" t="s">
        <v>91</v>
      </c>
      <c r="F77" s="264"/>
      <c r="G77" s="30"/>
      <c r="H77" s="41"/>
      <c r="I77" s="42"/>
      <c r="J77" s="39"/>
      <c r="K77" s="40"/>
    </row>
    <row r="78" spans="2:18" ht="30" customHeight="1" x14ac:dyDescent="0.25">
      <c r="B78" s="30" t="s">
        <v>283</v>
      </c>
      <c r="C78" s="92" t="s">
        <v>397</v>
      </c>
      <c r="D78" s="219" t="s">
        <v>392</v>
      </c>
      <c r="E78" s="252" t="s">
        <v>398</v>
      </c>
      <c r="F78" s="253"/>
      <c r="G78" s="30" t="s">
        <v>55</v>
      </c>
      <c r="H78" s="261">
        <v>60.12</v>
      </c>
      <c r="I78" s="262"/>
      <c r="J78" s="97">
        <v>450.65</v>
      </c>
      <c r="K78" s="40">
        <f t="shared" ref="K78:K80" si="10">ROUND(H78*J78,2)</f>
        <v>27093.08</v>
      </c>
    </row>
    <row r="79" spans="2:18" ht="19.899999999999999" customHeight="1" x14ac:dyDescent="0.25">
      <c r="B79" s="30" t="s">
        <v>284</v>
      </c>
      <c r="C79" s="30">
        <v>99855</v>
      </c>
      <c r="D79" s="30" t="s">
        <v>10</v>
      </c>
      <c r="E79" s="271" t="s">
        <v>92</v>
      </c>
      <c r="F79" s="272"/>
      <c r="G79" s="46" t="s">
        <v>56</v>
      </c>
      <c r="H79" s="261">
        <v>8.6999999999999993</v>
      </c>
      <c r="I79" s="262"/>
      <c r="J79" s="39">
        <v>115.55</v>
      </c>
      <c r="K79" s="40">
        <f t="shared" si="10"/>
        <v>1005.29</v>
      </c>
    </row>
    <row r="80" spans="2:18" ht="45" customHeight="1" x14ac:dyDescent="0.25">
      <c r="B80" s="30" t="s">
        <v>285</v>
      </c>
      <c r="C80" s="30">
        <v>99839</v>
      </c>
      <c r="D80" s="30" t="s">
        <v>10</v>
      </c>
      <c r="E80" s="269" t="s">
        <v>93</v>
      </c>
      <c r="F80" s="270"/>
      <c r="G80" s="46" t="s">
        <v>56</v>
      </c>
      <c r="H80" s="261">
        <v>10.7</v>
      </c>
      <c r="I80" s="262"/>
      <c r="J80" s="39">
        <v>511.67</v>
      </c>
      <c r="K80" s="40">
        <f t="shared" si="10"/>
        <v>5474.87</v>
      </c>
    </row>
    <row r="81" spans="2:13" ht="19.899999999999999" customHeight="1" x14ac:dyDescent="0.25">
      <c r="B81" s="30"/>
      <c r="C81" s="30"/>
      <c r="D81" s="30"/>
      <c r="E81" s="258" t="s">
        <v>286</v>
      </c>
      <c r="F81" s="259"/>
      <c r="G81" s="30"/>
      <c r="H81" s="41"/>
      <c r="I81" s="42"/>
      <c r="J81" s="39"/>
      <c r="K81" s="45">
        <f>SUM(K78:K80)</f>
        <v>33573.240000000005</v>
      </c>
      <c r="M81">
        <v>33547.15</v>
      </c>
    </row>
    <row r="82" spans="2:13" ht="19.899999999999999" customHeight="1" x14ac:dyDescent="0.25">
      <c r="B82" s="30"/>
      <c r="C82" s="30"/>
      <c r="D82" s="30"/>
      <c r="E82" s="48"/>
      <c r="F82" s="49"/>
      <c r="G82" s="30"/>
      <c r="H82" s="41"/>
      <c r="I82" s="42"/>
      <c r="J82" s="39"/>
      <c r="K82" s="45"/>
    </row>
    <row r="83" spans="2:13" ht="19.899999999999999" customHeight="1" x14ac:dyDescent="0.25">
      <c r="B83" s="35">
        <v>7</v>
      </c>
      <c r="C83" s="30"/>
      <c r="D83" s="30"/>
      <c r="E83" s="263" t="s">
        <v>94</v>
      </c>
      <c r="F83" s="264"/>
      <c r="G83" s="30"/>
      <c r="H83" s="41"/>
      <c r="I83" s="42"/>
      <c r="J83" s="39"/>
      <c r="K83" s="40"/>
    </row>
    <row r="84" spans="2:13" ht="30.75" customHeight="1" x14ac:dyDescent="0.25">
      <c r="B84" s="30" t="s">
        <v>40</v>
      </c>
      <c r="C84" s="30">
        <v>98555</v>
      </c>
      <c r="D84" s="30" t="s">
        <v>10</v>
      </c>
      <c r="E84" s="269" t="s">
        <v>227</v>
      </c>
      <c r="F84" s="270"/>
      <c r="G84" s="30" t="s">
        <v>55</v>
      </c>
      <c r="H84" s="261">
        <v>39.090000000000003</v>
      </c>
      <c r="I84" s="262"/>
      <c r="J84" s="39">
        <v>28.03</v>
      </c>
      <c r="K84" s="40">
        <f t="shared" ref="K84" si="11">ROUND(H84*J84,2)</f>
        <v>1095.69</v>
      </c>
    </row>
    <row r="85" spans="2:13" ht="30.75" customHeight="1" x14ac:dyDescent="0.25">
      <c r="B85" s="30"/>
      <c r="C85" s="30"/>
      <c r="D85" s="30"/>
      <c r="E85" s="258" t="s">
        <v>287</v>
      </c>
      <c r="F85" s="259"/>
      <c r="G85" s="30"/>
      <c r="H85" s="261"/>
      <c r="I85" s="262"/>
      <c r="J85" s="39"/>
      <c r="K85" s="45">
        <f>SUM(K84)</f>
        <v>1095.69</v>
      </c>
      <c r="M85">
        <v>1014.78</v>
      </c>
    </row>
    <row r="86" spans="2:13" ht="19.899999999999999" customHeight="1" x14ac:dyDescent="0.25">
      <c r="B86" s="30"/>
      <c r="C86" s="30"/>
      <c r="D86" s="30"/>
      <c r="E86" s="271"/>
      <c r="F86" s="272"/>
      <c r="G86" s="30"/>
      <c r="H86" s="261"/>
      <c r="I86" s="262"/>
      <c r="J86" s="39"/>
      <c r="K86" s="40"/>
    </row>
    <row r="87" spans="2:13" ht="19.899999999999999" customHeight="1" x14ac:dyDescent="0.25">
      <c r="B87" s="35">
        <v>8</v>
      </c>
      <c r="C87" s="30"/>
      <c r="D87" s="30"/>
      <c r="E87" s="263" t="s">
        <v>95</v>
      </c>
      <c r="F87" s="264"/>
      <c r="G87" s="47"/>
      <c r="H87" s="261"/>
      <c r="I87" s="262"/>
      <c r="J87" s="39"/>
      <c r="K87" s="40"/>
    </row>
    <row r="88" spans="2:13" ht="30" customHeight="1" x14ac:dyDescent="0.25">
      <c r="B88" s="30" t="s">
        <v>288</v>
      </c>
      <c r="C88" s="30">
        <v>87878</v>
      </c>
      <c r="D88" s="30" t="s">
        <v>10</v>
      </c>
      <c r="E88" s="269" t="s">
        <v>96</v>
      </c>
      <c r="F88" s="270"/>
      <c r="G88" s="30" t="s">
        <v>55</v>
      </c>
      <c r="H88" s="261">
        <v>303.95</v>
      </c>
      <c r="I88" s="262"/>
      <c r="J88" s="53">
        <v>4.6900000000000004</v>
      </c>
      <c r="K88" s="40">
        <f t="shared" ref="K88:K96" si="12">ROUND(H88*J88,2)</f>
        <v>1425.53</v>
      </c>
    </row>
    <row r="89" spans="2:13" ht="45" customHeight="1" x14ac:dyDescent="0.25">
      <c r="B89" s="30" t="s">
        <v>289</v>
      </c>
      <c r="C89" s="30">
        <v>87535</v>
      </c>
      <c r="D89" s="30" t="s">
        <v>10</v>
      </c>
      <c r="E89" s="269" t="s">
        <v>97</v>
      </c>
      <c r="F89" s="270"/>
      <c r="G89" s="30" t="s">
        <v>55</v>
      </c>
      <c r="H89" s="261">
        <v>52.05</v>
      </c>
      <c r="I89" s="262"/>
      <c r="J89" s="39">
        <v>28.58</v>
      </c>
      <c r="K89" s="40">
        <f t="shared" si="12"/>
        <v>1487.59</v>
      </c>
    </row>
    <row r="90" spans="2:13" ht="45" customHeight="1" x14ac:dyDescent="0.25">
      <c r="B90" s="30" t="s">
        <v>290</v>
      </c>
      <c r="C90" s="30">
        <v>87529</v>
      </c>
      <c r="D90" s="30" t="s">
        <v>10</v>
      </c>
      <c r="E90" s="269" t="s">
        <v>98</v>
      </c>
      <c r="F90" s="270"/>
      <c r="G90" s="30" t="s">
        <v>55</v>
      </c>
      <c r="H90" s="261">
        <v>222.28</v>
      </c>
      <c r="I90" s="262"/>
      <c r="J90" s="39">
        <v>33.94</v>
      </c>
      <c r="K90" s="40">
        <f t="shared" si="12"/>
        <v>7544.18</v>
      </c>
    </row>
    <row r="91" spans="2:13" ht="30" customHeight="1" x14ac:dyDescent="0.25">
      <c r="B91" s="30" t="s">
        <v>291</v>
      </c>
      <c r="C91" s="30">
        <v>87414</v>
      </c>
      <c r="D91" s="30" t="s">
        <v>10</v>
      </c>
      <c r="E91" s="269" t="s">
        <v>100</v>
      </c>
      <c r="F91" s="270"/>
      <c r="G91" s="30" t="s">
        <v>55</v>
      </c>
      <c r="H91" s="261">
        <v>137.09</v>
      </c>
      <c r="I91" s="262"/>
      <c r="J91" s="39">
        <v>24.79</v>
      </c>
      <c r="K91" s="40">
        <f t="shared" si="12"/>
        <v>3398.46</v>
      </c>
    </row>
    <row r="92" spans="2:13" ht="30" customHeight="1" x14ac:dyDescent="0.25">
      <c r="B92" s="30" t="s">
        <v>292</v>
      </c>
      <c r="C92" s="30">
        <v>87420</v>
      </c>
      <c r="D92" s="30" t="s">
        <v>10</v>
      </c>
      <c r="E92" s="269" t="s">
        <v>99</v>
      </c>
      <c r="F92" s="270"/>
      <c r="G92" s="30" t="s">
        <v>55</v>
      </c>
      <c r="H92" s="261">
        <v>113.79</v>
      </c>
      <c r="I92" s="262"/>
      <c r="J92" s="39">
        <v>26.66</v>
      </c>
      <c r="K92" s="40">
        <f t="shared" si="12"/>
        <v>3033.64</v>
      </c>
    </row>
    <row r="93" spans="2:13" ht="20.100000000000001" customHeight="1" x14ac:dyDescent="0.25">
      <c r="B93" s="30" t="s">
        <v>293</v>
      </c>
      <c r="C93" s="30" t="s">
        <v>399</v>
      </c>
      <c r="D93" s="30" t="s">
        <v>392</v>
      </c>
      <c r="E93" s="252" t="s">
        <v>400</v>
      </c>
      <c r="F93" s="253"/>
      <c r="G93" s="30" t="s">
        <v>55</v>
      </c>
      <c r="H93" s="261">
        <v>62.23</v>
      </c>
      <c r="I93" s="262"/>
      <c r="J93" s="54">
        <v>166.98</v>
      </c>
      <c r="K93" s="40">
        <f t="shared" si="12"/>
        <v>10391.17</v>
      </c>
    </row>
    <row r="94" spans="2:13" ht="30" customHeight="1" x14ac:dyDescent="0.25">
      <c r="B94" s="30" t="s">
        <v>294</v>
      </c>
      <c r="C94" s="30" t="s">
        <v>404</v>
      </c>
      <c r="D94" s="30" t="s">
        <v>392</v>
      </c>
      <c r="E94" s="252" t="s">
        <v>401</v>
      </c>
      <c r="F94" s="253"/>
      <c r="G94" s="30" t="s">
        <v>55</v>
      </c>
      <c r="H94" s="261">
        <v>1.95</v>
      </c>
      <c r="I94" s="262"/>
      <c r="J94" s="39">
        <v>132.09</v>
      </c>
      <c r="K94" s="40">
        <f t="shared" si="12"/>
        <v>257.58</v>
      </c>
    </row>
    <row r="95" spans="2:13" ht="19.899999999999999" customHeight="1" x14ac:dyDescent="0.25">
      <c r="B95" s="30" t="s">
        <v>295</v>
      </c>
      <c r="C95" s="92" t="s">
        <v>402</v>
      </c>
      <c r="D95" s="30" t="s">
        <v>392</v>
      </c>
      <c r="E95" s="252" t="s">
        <v>403</v>
      </c>
      <c r="F95" s="253"/>
      <c r="G95" s="92" t="s">
        <v>56</v>
      </c>
      <c r="H95" s="250">
        <v>13</v>
      </c>
      <c r="I95" s="251"/>
      <c r="J95" s="97">
        <v>42.84</v>
      </c>
      <c r="K95" s="40">
        <f t="shared" si="12"/>
        <v>556.91999999999996</v>
      </c>
    </row>
    <row r="96" spans="2:13" ht="19.899999999999999" customHeight="1" x14ac:dyDescent="0.25">
      <c r="B96" s="30" t="s">
        <v>368</v>
      </c>
      <c r="C96" s="92">
        <v>101738</v>
      </c>
      <c r="D96" s="30" t="s">
        <v>10</v>
      </c>
      <c r="E96" s="252" t="s">
        <v>369</v>
      </c>
      <c r="F96" s="253"/>
      <c r="G96" s="92" t="s">
        <v>56</v>
      </c>
      <c r="H96" s="250">
        <v>46.36</v>
      </c>
      <c r="I96" s="251"/>
      <c r="J96" s="97">
        <v>31.82</v>
      </c>
      <c r="K96" s="40">
        <f t="shared" si="12"/>
        <v>1475.18</v>
      </c>
    </row>
    <row r="97" spans="2:13" ht="19.899999999999999" customHeight="1" x14ac:dyDescent="0.25">
      <c r="B97" s="30"/>
      <c r="C97" s="30"/>
      <c r="D97" s="30"/>
      <c r="E97" s="258" t="s">
        <v>101</v>
      </c>
      <c r="F97" s="259"/>
      <c r="G97" s="30"/>
      <c r="H97" s="41"/>
      <c r="I97" s="42"/>
      <c r="J97" s="39"/>
      <c r="K97" s="45">
        <f>SUM(K88:K96)</f>
        <v>29570.25</v>
      </c>
      <c r="M97">
        <v>27384.880000000001</v>
      </c>
    </row>
    <row r="98" spans="2:13" ht="19.899999999999999" customHeight="1" x14ac:dyDescent="0.25">
      <c r="B98" s="30"/>
      <c r="C98" s="30"/>
      <c r="D98" s="30"/>
      <c r="E98" s="48"/>
      <c r="F98" s="49"/>
      <c r="G98" s="30"/>
      <c r="H98" s="41"/>
      <c r="I98" s="42"/>
      <c r="J98" s="39"/>
      <c r="K98" s="45"/>
    </row>
    <row r="99" spans="2:13" ht="19.899999999999999" customHeight="1" x14ac:dyDescent="0.25">
      <c r="B99" s="35">
        <v>9</v>
      </c>
      <c r="C99" s="30"/>
      <c r="D99" s="30"/>
      <c r="E99" s="263" t="s">
        <v>102</v>
      </c>
      <c r="F99" s="264"/>
      <c r="G99" s="30"/>
      <c r="H99" s="41"/>
      <c r="I99" s="42"/>
      <c r="J99" s="39"/>
      <c r="K99" s="40"/>
    </row>
    <row r="100" spans="2:13" ht="19.899999999999999" customHeight="1" x14ac:dyDescent="0.25">
      <c r="B100" s="35" t="s">
        <v>41</v>
      </c>
      <c r="C100" s="30"/>
      <c r="D100" s="30"/>
      <c r="E100" s="263" t="s">
        <v>103</v>
      </c>
      <c r="F100" s="264"/>
      <c r="G100" s="30"/>
      <c r="H100" s="261"/>
      <c r="I100" s="262"/>
      <c r="J100" s="39"/>
      <c r="K100" s="40"/>
    </row>
    <row r="101" spans="2:13" ht="30" customHeight="1" x14ac:dyDescent="0.25">
      <c r="B101" s="30" t="s">
        <v>296</v>
      </c>
      <c r="C101" s="30">
        <v>87690</v>
      </c>
      <c r="D101" s="30" t="s">
        <v>10</v>
      </c>
      <c r="E101" s="269" t="s">
        <v>104</v>
      </c>
      <c r="F101" s="270"/>
      <c r="G101" s="30" t="s">
        <v>55</v>
      </c>
      <c r="H101" s="261">
        <v>162.55000000000001</v>
      </c>
      <c r="I101" s="262"/>
      <c r="J101" s="39">
        <v>42.34</v>
      </c>
      <c r="K101" s="40">
        <f t="shared" ref="K101:K106" si="13">ROUND(H101*J101,2)</f>
        <v>6882.37</v>
      </c>
    </row>
    <row r="102" spans="2:13" ht="20.100000000000001" customHeight="1" x14ac:dyDescent="0.25">
      <c r="B102" s="30" t="s">
        <v>297</v>
      </c>
      <c r="C102" s="30" t="s">
        <v>399</v>
      </c>
      <c r="D102" s="30" t="s">
        <v>392</v>
      </c>
      <c r="E102" s="252" t="s">
        <v>400</v>
      </c>
      <c r="F102" s="253"/>
      <c r="G102" s="30" t="s">
        <v>55</v>
      </c>
      <c r="H102" s="261">
        <v>64.510000000000005</v>
      </c>
      <c r="I102" s="262"/>
      <c r="J102" s="54">
        <v>166.98</v>
      </c>
      <c r="K102" s="40">
        <f t="shared" si="13"/>
        <v>10771.88</v>
      </c>
    </row>
    <row r="103" spans="2:13" ht="20.100000000000001" customHeight="1" x14ac:dyDescent="0.25">
      <c r="B103" s="30" t="s">
        <v>298</v>
      </c>
      <c r="C103" s="30" t="s">
        <v>405</v>
      </c>
      <c r="D103" s="30" t="s">
        <v>392</v>
      </c>
      <c r="E103" s="252" t="s">
        <v>406</v>
      </c>
      <c r="F103" s="253"/>
      <c r="G103" s="30" t="s">
        <v>56</v>
      </c>
      <c r="H103" s="261">
        <v>55.27</v>
      </c>
      <c r="I103" s="262"/>
      <c r="J103" s="39">
        <v>19.760000000000002</v>
      </c>
      <c r="K103" s="40">
        <f t="shared" si="13"/>
        <v>1092.1400000000001</v>
      </c>
    </row>
    <row r="104" spans="2:13" ht="20.100000000000001" customHeight="1" x14ac:dyDescent="0.25">
      <c r="B104" s="30" t="s">
        <v>299</v>
      </c>
      <c r="C104" s="30" t="s">
        <v>407</v>
      </c>
      <c r="D104" s="30" t="s">
        <v>392</v>
      </c>
      <c r="E104" s="252" t="s">
        <v>408</v>
      </c>
      <c r="F104" s="253"/>
      <c r="G104" s="30" t="s">
        <v>55</v>
      </c>
      <c r="H104" s="261">
        <v>96.95</v>
      </c>
      <c r="I104" s="262"/>
      <c r="J104" s="39">
        <v>119.54</v>
      </c>
      <c r="K104" s="40">
        <f t="shared" si="13"/>
        <v>11589.4</v>
      </c>
    </row>
    <row r="105" spans="2:13" ht="19.899999999999999" customHeight="1" x14ac:dyDescent="0.25">
      <c r="B105" s="30" t="s">
        <v>300</v>
      </c>
      <c r="C105" s="30" t="s">
        <v>409</v>
      </c>
      <c r="D105" s="30" t="s">
        <v>392</v>
      </c>
      <c r="E105" s="254" t="s">
        <v>410</v>
      </c>
      <c r="F105" s="255"/>
      <c r="G105" s="30" t="s">
        <v>56</v>
      </c>
      <c r="H105" s="261">
        <v>37.229999999999997</v>
      </c>
      <c r="I105" s="262"/>
      <c r="J105" s="39">
        <v>34.68</v>
      </c>
      <c r="K105" s="40">
        <f t="shared" si="13"/>
        <v>1291.1400000000001</v>
      </c>
    </row>
    <row r="106" spans="2:13" ht="36" customHeight="1" x14ac:dyDescent="0.25">
      <c r="B106" s="30" t="s">
        <v>301</v>
      </c>
      <c r="C106" s="30">
        <v>101965</v>
      </c>
      <c r="D106" s="30" t="s">
        <v>10</v>
      </c>
      <c r="E106" s="269" t="s">
        <v>431</v>
      </c>
      <c r="F106" s="270"/>
      <c r="G106" s="30" t="s">
        <v>56</v>
      </c>
      <c r="H106" s="261">
        <v>31.85</v>
      </c>
      <c r="I106" s="262"/>
      <c r="J106" s="39">
        <v>132.18</v>
      </c>
      <c r="K106" s="40">
        <f t="shared" si="13"/>
        <v>4209.93</v>
      </c>
    </row>
    <row r="107" spans="2:13" ht="19.899999999999999" customHeight="1" x14ac:dyDescent="0.25">
      <c r="B107" s="30"/>
      <c r="C107" s="30"/>
      <c r="D107" s="30"/>
      <c r="E107" s="258" t="s">
        <v>306</v>
      </c>
      <c r="F107" s="259"/>
      <c r="G107" s="30"/>
      <c r="H107" s="41"/>
      <c r="I107" s="42"/>
      <c r="J107" s="39"/>
      <c r="K107" s="45">
        <f>SUM(K101:K106)</f>
        <v>35836.86</v>
      </c>
      <c r="M107">
        <v>34785.42</v>
      </c>
    </row>
    <row r="108" spans="2:13" ht="19.899999999999999" customHeight="1" x14ac:dyDescent="0.25">
      <c r="B108" s="30"/>
      <c r="C108" s="30"/>
      <c r="D108" s="30"/>
      <c r="E108" s="33"/>
      <c r="F108" s="34"/>
      <c r="G108" s="30"/>
      <c r="H108" s="41"/>
      <c r="I108" s="42"/>
      <c r="J108" s="39"/>
      <c r="K108" s="45"/>
    </row>
    <row r="109" spans="2:13" ht="19.899999999999999" customHeight="1" x14ac:dyDescent="0.25">
      <c r="B109" s="35" t="s">
        <v>106</v>
      </c>
      <c r="C109" s="30"/>
      <c r="D109" s="30"/>
      <c r="E109" s="263" t="s">
        <v>107</v>
      </c>
      <c r="F109" s="264"/>
      <c r="G109" s="30"/>
      <c r="H109" s="41"/>
      <c r="I109" s="42"/>
      <c r="J109" s="39"/>
      <c r="K109" s="40"/>
    </row>
    <row r="110" spans="2:13" s="28" customFormat="1" ht="30" customHeight="1" x14ac:dyDescent="0.25">
      <c r="B110" s="55" t="s">
        <v>302</v>
      </c>
      <c r="C110" s="55">
        <v>94992</v>
      </c>
      <c r="D110" s="55" t="s">
        <v>10</v>
      </c>
      <c r="E110" s="269" t="s">
        <v>108</v>
      </c>
      <c r="F110" s="270"/>
      <c r="G110" s="30" t="s">
        <v>55</v>
      </c>
      <c r="H110" s="320">
        <v>16.25</v>
      </c>
      <c r="I110" s="321"/>
      <c r="J110" s="56">
        <v>77.150000000000006</v>
      </c>
      <c r="K110" s="40">
        <f t="shared" ref="K110:K114" si="14">ROUND(H110*J110,2)</f>
        <v>1253.69</v>
      </c>
      <c r="L110" s="27"/>
    </row>
    <row r="111" spans="2:13" ht="34.5" customHeight="1" x14ac:dyDescent="0.25">
      <c r="B111" s="55" t="s">
        <v>303</v>
      </c>
      <c r="C111" s="29">
        <v>94963</v>
      </c>
      <c r="D111" s="30" t="s">
        <v>10</v>
      </c>
      <c r="E111" s="279" t="s">
        <v>443</v>
      </c>
      <c r="F111" s="280"/>
      <c r="G111" s="30" t="s">
        <v>59</v>
      </c>
      <c r="H111" s="261">
        <v>5.16</v>
      </c>
      <c r="I111" s="262"/>
      <c r="J111" s="39">
        <v>366.05</v>
      </c>
      <c r="K111" s="40">
        <f t="shared" si="14"/>
        <v>1888.82</v>
      </c>
    </row>
    <row r="112" spans="2:13" ht="30" customHeight="1" x14ac:dyDescent="0.25">
      <c r="B112" s="55" t="s">
        <v>304</v>
      </c>
      <c r="C112" s="30">
        <v>92396</v>
      </c>
      <c r="D112" s="30" t="s">
        <v>10</v>
      </c>
      <c r="E112" s="269" t="s">
        <v>109</v>
      </c>
      <c r="F112" s="270"/>
      <c r="G112" s="30" t="s">
        <v>55</v>
      </c>
      <c r="H112" s="261">
        <v>27.71</v>
      </c>
      <c r="I112" s="262"/>
      <c r="J112" s="39">
        <v>76.64</v>
      </c>
      <c r="K112" s="40">
        <f t="shared" si="14"/>
        <v>2123.69</v>
      </c>
    </row>
    <row r="113" spans="2:13" ht="19.899999999999999" customHeight="1" x14ac:dyDescent="0.25">
      <c r="B113" s="55" t="s">
        <v>305</v>
      </c>
      <c r="C113" s="30">
        <v>370</v>
      </c>
      <c r="D113" s="30" t="s">
        <v>178</v>
      </c>
      <c r="E113" s="277" t="s">
        <v>432</v>
      </c>
      <c r="F113" s="278"/>
      <c r="G113" s="30" t="s">
        <v>59</v>
      </c>
      <c r="H113" s="261">
        <v>25.5</v>
      </c>
      <c r="I113" s="262"/>
      <c r="J113" s="39">
        <v>59.7</v>
      </c>
      <c r="K113" s="40">
        <f t="shared" si="14"/>
        <v>1522.35</v>
      </c>
    </row>
    <row r="114" spans="2:13" ht="19.899999999999999" customHeight="1" x14ac:dyDescent="0.25">
      <c r="B114" s="55" t="s">
        <v>430</v>
      </c>
      <c r="C114" s="92">
        <v>101735</v>
      </c>
      <c r="D114" s="30" t="s">
        <v>10</v>
      </c>
      <c r="E114" s="265" t="s">
        <v>433</v>
      </c>
      <c r="F114" s="266"/>
      <c r="G114" s="30" t="s">
        <v>55</v>
      </c>
      <c r="H114" s="250">
        <v>72.680000000000007</v>
      </c>
      <c r="I114" s="251"/>
      <c r="J114" s="97">
        <v>402.53</v>
      </c>
      <c r="K114" s="40">
        <f t="shared" si="14"/>
        <v>29255.88</v>
      </c>
    </row>
    <row r="115" spans="2:13" ht="19.899999999999999" customHeight="1" x14ac:dyDescent="0.25">
      <c r="B115" s="30"/>
      <c r="C115" s="30"/>
      <c r="D115" s="30"/>
      <c r="E115" s="258" t="s">
        <v>307</v>
      </c>
      <c r="F115" s="259"/>
      <c r="G115" s="30"/>
      <c r="H115" s="41"/>
      <c r="I115" s="42"/>
      <c r="J115" s="39"/>
      <c r="K115" s="45">
        <f>SUM(K110:K114)</f>
        <v>36044.43</v>
      </c>
      <c r="M115">
        <v>33369.65</v>
      </c>
    </row>
    <row r="116" spans="2:13" ht="19.899999999999999" customHeight="1" x14ac:dyDescent="0.25">
      <c r="B116" s="30"/>
      <c r="C116" s="30"/>
      <c r="D116" s="30"/>
      <c r="E116" s="48"/>
      <c r="F116" s="49"/>
      <c r="G116" s="30"/>
      <c r="H116" s="41"/>
      <c r="I116" s="42"/>
      <c r="J116" s="39"/>
      <c r="K116" s="45"/>
    </row>
    <row r="117" spans="2:13" ht="19.899999999999999" customHeight="1" x14ac:dyDescent="0.25">
      <c r="B117" s="35">
        <v>10</v>
      </c>
      <c r="C117" s="30"/>
      <c r="D117" s="30"/>
      <c r="E117" s="263" t="s">
        <v>110</v>
      </c>
      <c r="F117" s="264"/>
      <c r="G117" s="30"/>
      <c r="H117" s="41"/>
      <c r="I117" s="42"/>
      <c r="J117" s="39"/>
      <c r="K117" s="45"/>
    </row>
    <row r="118" spans="2:13" ht="36" customHeight="1" x14ac:dyDescent="0.25">
      <c r="B118" s="30" t="s">
        <v>111</v>
      </c>
      <c r="C118" s="30">
        <v>88411</v>
      </c>
      <c r="D118" s="30" t="s">
        <v>10</v>
      </c>
      <c r="E118" s="269" t="s">
        <v>434</v>
      </c>
      <c r="F118" s="270"/>
      <c r="G118" s="30" t="s">
        <v>55</v>
      </c>
      <c r="H118" s="261">
        <v>353.37</v>
      </c>
      <c r="I118" s="262"/>
      <c r="J118" s="39">
        <v>3.65</v>
      </c>
      <c r="K118" s="40">
        <f t="shared" ref="K118:K123" si="15">ROUND(H118*J118,2)</f>
        <v>1289.8</v>
      </c>
    </row>
    <row r="119" spans="2:13" ht="19.899999999999999" customHeight="1" x14ac:dyDescent="0.25">
      <c r="B119" s="30" t="s">
        <v>112</v>
      </c>
      <c r="C119" s="30">
        <v>88484</v>
      </c>
      <c r="D119" s="30" t="s">
        <v>10</v>
      </c>
      <c r="E119" s="271" t="s">
        <v>116</v>
      </c>
      <c r="F119" s="272"/>
      <c r="G119" s="30" t="s">
        <v>55</v>
      </c>
      <c r="H119" s="261">
        <v>154.38999999999999</v>
      </c>
      <c r="I119" s="262"/>
      <c r="J119" s="39">
        <v>3.95</v>
      </c>
      <c r="K119" s="40">
        <f t="shared" si="15"/>
        <v>609.84</v>
      </c>
    </row>
    <row r="120" spans="2:13" ht="36.75" customHeight="1" x14ac:dyDescent="0.25">
      <c r="B120" s="30" t="s">
        <v>309</v>
      </c>
      <c r="C120" s="30">
        <v>96132</v>
      </c>
      <c r="D120" s="30" t="s">
        <v>10</v>
      </c>
      <c r="E120" s="269" t="s">
        <v>435</v>
      </c>
      <c r="F120" s="270"/>
      <c r="G120" s="30" t="s">
        <v>55</v>
      </c>
      <c r="H120" s="261">
        <v>113.79</v>
      </c>
      <c r="I120" s="262"/>
      <c r="J120" s="39">
        <v>23.59</v>
      </c>
      <c r="K120" s="40">
        <f t="shared" si="15"/>
        <v>2684.31</v>
      </c>
    </row>
    <row r="121" spans="2:13" ht="30" customHeight="1" x14ac:dyDescent="0.25">
      <c r="B121" s="30" t="s">
        <v>310</v>
      </c>
      <c r="C121" s="30">
        <v>88489</v>
      </c>
      <c r="D121" s="30" t="s">
        <v>10</v>
      </c>
      <c r="E121" s="269" t="s">
        <v>113</v>
      </c>
      <c r="F121" s="270"/>
      <c r="G121" s="30" t="s">
        <v>55</v>
      </c>
      <c r="H121" s="261">
        <v>438.56</v>
      </c>
      <c r="I121" s="262"/>
      <c r="J121" s="39">
        <v>16.84</v>
      </c>
      <c r="K121" s="40">
        <f t="shared" si="15"/>
        <v>7385.35</v>
      </c>
    </row>
    <row r="122" spans="2:13" ht="22.5" customHeight="1" x14ac:dyDescent="0.25">
      <c r="B122" s="30" t="s">
        <v>311</v>
      </c>
      <c r="C122" s="30">
        <v>88488</v>
      </c>
      <c r="D122" s="30" t="s">
        <v>10</v>
      </c>
      <c r="E122" s="271" t="s">
        <v>115</v>
      </c>
      <c r="F122" s="272"/>
      <c r="G122" s="30" t="s">
        <v>55</v>
      </c>
      <c r="H122" s="261">
        <v>154.38999999999999</v>
      </c>
      <c r="I122" s="262"/>
      <c r="J122" s="39">
        <v>19.149999999999999</v>
      </c>
      <c r="K122" s="40">
        <f t="shared" si="15"/>
        <v>2956.57</v>
      </c>
    </row>
    <row r="123" spans="2:13" ht="34.5" customHeight="1" x14ac:dyDescent="0.25">
      <c r="B123" s="30" t="s">
        <v>312</v>
      </c>
      <c r="C123" s="30">
        <v>100757</v>
      </c>
      <c r="D123" s="30" t="s">
        <v>10</v>
      </c>
      <c r="E123" s="269" t="s">
        <v>441</v>
      </c>
      <c r="F123" s="270"/>
      <c r="G123" s="30" t="s">
        <v>55</v>
      </c>
      <c r="H123" s="261">
        <v>83.99</v>
      </c>
      <c r="I123" s="262"/>
      <c r="J123" s="39">
        <v>54.31</v>
      </c>
      <c r="K123" s="40">
        <f t="shared" si="15"/>
        <v>4561.5</v>
      </c>
    </row>
    <row r="124" spans="2:13" ht="30" customHeight="1" x14ac:dyDescent="0.25">
      <c r="B124" s="30"/>
      <c r="C124" s="30"/>
      <c r="D124" s="30"/>
      <c r="E124" s="258" t="s">
        <v>308</v>
      </c>
      <c r="F124" s="259"/>
      <c r="G124" s="30"/>
      <c r="H124" s="41"/>
      <c r="I124" s="42"/>
      <c r="J124" s="39"/>
      <c r="K124" s="57">
        <f>SUM(K118:K123)</f>
        <v>19487.37</v>
      </c>
      <c r="M124">
        <v>16990.900000000001</v>
      </c>
    </row>
    <row r="125" spans="2:13" ht="19.899999999999999" customHeight="1" x14ac:dyDescent="0.25">
      <c r="B125" s="30"/>
      <c r="C125" s="30"/>
      <c r="D125" s="30"/>
      <c r="E125" s="48"/>
      <c r="F125" s="49"/>
      <c r="G125" s="30"/>
      <c r="H125" s="41"/>
      <c r="I125" s="42"/>
      <c r="J125" s="39"/>
      <c r="K125" s="58"/>
    </row>
    <row r="126" spans="2:13" ht="19.899999999999999" customHeight="1" x14ac:dyDescent="0.25">
      <c r="B126" s="35">
        <v>11</v>
      </c>
      <c r="C126" s="30"/>
      <c r="D126" s="30"/>
      <c r="E126" s="263" t="s">
        <v>117</v>
      </c>
      <c r="F126" s="264"/>
      <c r="G126" s="30"/>
      <c r="H126" s="41"/>
      <c r="I126" s="42"/>
      <c r="J126" s="39"/>
      <c r="K126" s="58"/>
    </row>
    <row r="127" spans="2:13" ht="19.899999999999999" customHeight="1" x14ac:dyDescent="0.25">
      <c r="B127" s="35" t="s">
        <v>118</v>
      </c>
      <c r="C127" s="30"/>
      <c r="D127" s="30"/>
      <c r="E127" s="281" t="s">
        <v>50</v>
      </c>
      <c r="F127" s="282"/>
      <c r="G127" s="30"/>
      <c r="H127" s="41"/>
      <c r="I127" s="42"/>
      <c r="J127" s="39"/>
      <c r="K127" s="58"/>
    </row>
    <row r="128" spans="2:13" ht="34.5" customHeight="1" x14ac:dyDescent="0.25">
      <c r="B128" s="30" t="s">
        <v>313</v>
      </c>
      <c r="C128" s="30">
        <v>89707</v>
      </c>
      <c r="D128" s="30" t="s">
        <v>10</v>
      </c>
      <c r="E128" s="269" t="s">
        <v>436</v>
      </c>
      <c r="F128" s="270"/>
      <c r="G128" s="30" t="s">
        <v>58</v>
      </c>
      <c r="H128" s="261">
        <v>4</v>
      </c>
      <c r="I128" s="262"/>
      <c r="J128" s="39">
        <v>56.79</v>
      </c>
      <c r="K128" s="40">
        <f t="shared" ref="K128:K136" si="16">ROUND(H128*J128,2)</f>
        <v>227.16</v>
      </c>
    </row>
    <row r="129" spans="2:13" ht="33.75" customHeight="1" x14ac:dyDescent="0.25">
      <c r="B129" s="30" t="s">
        <v>314</v>
      </c>
      <c r="C129" s="30">
        <v>98102</v>
      </c>
      <c r="D129" s="30" t="s">
        <v>10</v>
      </c>
      <c r="E129" s="269" t="s">
        <v>442</v>
      </c>
      <c r="F129" s="270"/>
      <c r="G129" s="30" t="s">
        <v>58</v>
      </c>
      <c r="H129" s="261">
        <v>1</v>
      </c>
      <c r="I129" s="262"/>
      <c r="J129" s="39">
        <v>159.91999999999999</v>
      </c>
      <c r="K129" s="40">
        <f t="shared" si="16"/>
        <v>159.91999999999999</v>
      </c>
    </row>
    <row r="130" spans="2:13" ht="33.6" customHeight="1" x14ac:dyDescent="0.25">
      <c r="B130" s="30" t="s">
        <v>315</v>
      </c>
      <c r="C130" s="30">
        <v>97902</v>
      </c>
      <c r="D130" s="30" t="s">
        <v>10</v>
      </c>
      <c r="E130" s="269" t="s">
        <v>236</v>
      </c>
      <c r="F130" s="270"/>
      <c r="G130" s="30" t="s">
        <v>58</v>
      </c>
      <c r="H130" s="261">
        <v>3</v>
      </c>
      <c r="I130" s="262"/>
      <c r="J130" s="39">
        <v>547.27</v>
      </c>
      <c r="K130" s="40">
        <f t="shared" si="16"/>
        <v>1641.81</v>
      </c>
    </row>
    <row r="131" spans="2:13" ht="19.899999999999999" customHeight="1" x14ac:dyDescent="0.25">
      <c r="B131" s="30" t="s">
        <v>316</v>
      </c>
      <c r="C131" s="30">
        <v>89714</v>
      </c>
      <c r="D131" s="30" t="s">
        <v>10</v>
      </c>
      <c r="E131" s="271" t="s">
        <v>119</v>
      </c>
      <c r="F131" s="272"/>
      <c r="G131" s="30" t="s">
        <v>56</v>
      </c>
      <c r="H131" s="261">
        <v>25</v>
      </c>
      <c r="I131" s="262"/>
      <c r="J131" s="39">
        <v>42.69</v>
      </c>
      <c r="K131" s="40">
        <f t="shared" si="16"/>
        <v>1067.25</v>
      </c>
    </row>
    <row r="132" spans="2:13" ht="19.899999999999999" customHeight="1" x14ac:dyDescent="0.25">
      <c r="B132" s="30" t="s">
        <v>317</v>
      </c>
      <c r="C132" s="31">
        <v>89511</v>
      </c>
      <c r="D132" s="30" t="s">
        <v>10</v>
      </c>
      <c r="E132" s="271" t="s">
        <v>120</v>
      </c>
      <c r="F132" s="272"/>
      <c r="G132" s="30" t="s">
        <v>56</v>
      </c>
      <c r="H132" s="261">
        <v>30</v>
      </c>
      <c r="I132" s="262"/>
      <c r="J132" s="39">
        <v>43.49</v>
      </c>
      <c r="K132" s="40">
        <f t="shared" si="16"/>
        <v>1304.7</v>
      </c>
    </row>
    <row r="133" spans="2:13" ht="19.899999999999999" customHeight="1" x14ac:dyDescent="0.25">
      <c r="B133" s="30" t="s">
        <v>318</v>
      </c>
      <c r="C133" s="30">
        <v>89710</v>
      </c>
      <c r="D133" s="30" t="s">
        <v>10</v>
      </c>
      <c r="E133" s="271" t="s">
        <v>121</v>
      </c>
      <c r="F133" s="272"/>
      <c r="G133" s="30" t="s">
        <v>56</v>
      </c>
      <c r="H133" s="261">
        <v>4</v>
      </c>
      <c r="I133" s="262"/>
      <c r="J133" s="39">
        <v>21.92</v>
      </c>
      <c r="K133" s="40">
        <f t="shared" si="16"/>
        <v>87.68</v>
      </c>
    </row>
    <row r="134" spans="2:13" ht="19.899999999999999" customHeight="1" x14ac:dyDescent="0.25">
      <c r="B134" s="30" t="s">
        <v>319</v>
      </c>
      <c r="C134" s="31">
        <v>89739</v>
      </c>
      <c r="D134" s="30" t="s">
        <v>10</v>
      </c>
      <c r="E134" s="271" t="s">
        <v>122</v>
      </c>
      <c r="F134" s="272"/>
      <c r="G134" s="30" t="s">
        <v>58</v>
      </c>
      <c r="H134" s="261">
        <v>2</v>
      </c>
      <c r="I134" s="262"/>
      <c r="J134" s="39">
        <v>24.56</v>
      </c>
      <c r="K134" s="40">
        <f t="shared" si="16"/>
        <v>49.12</v>
      </c>
    </row>
    <row r="135" spans="2:13" ht="19.899999999999999" customHeight="1" x14ac:dyDescent="0.25">
      <c r="B135" s="30" t="s">
        <v>320</v>
      </c>
      <c r="C135" s="31">
        <v>89744</v>
      </c>
      <c r="D135" s="30" t="s">
        <v>10</v>
      </c>
      <c r="E135" s="271" t="s">
        <v>123</v>
      </c>
      <c r="F135" s="272"/>
      <c r="G135" s="30" t="s">
        <v>58</v>
      </c>
      <c r="H135" s="261">
        <v>1</v>
      </c>
      <c r="I135" s="262"/>
      <c r="J135" s="39">
        <v>28.4</v>
      </c>
      <c r="K135" s="40">
        <f t="shared" si="16"/>
        <v>28.4</v>
      </c>
    </row>
    <row r="136" spans="2:13" ht="19.899999999999999" customHeight="1" x14ac:dyDescent="0.25">
      <c r="B136" s="30" t="s">
        <v>321</v>
      </c>
      <c r="C136" s="31">
        <v>89569</v>
      </c>
      <c r="D136" s="30" t="s">
        <v>10</v>
      </c>
      <c r="E136" s="271" t="s">
        <v>124</v>
      </c>
      <c r="F136" s="272"/>
      <c r="G136" s="30" t="s">
        <v>58</v>
      </c>
      <c r="H136" s="261">
        <v>2</v>
      </c>
      <c r="I136" s="262"/>
      <c r="J136" s="39">
        <v>98.88</v>
      </c>
      <c r="K136" s="40">
        <f t="shared" si="16"/>
        <v>197.76</v>
      </c>
    </row>
    <row r="137" spans="2:13" ht="19.899999999999999" customHeight="1" x14ac:dyDescent="0.25">
      <c r="B137" s="30"/>
      <c r="C137" s="30"/>
      <c r="D137" s="30"/>
      <c r="E137" s="258" t="s">
        <v>322</v>
      </c>
      <c r="F137" s="259"/>
      <c r="G137" s="30"/>
      <c r="H137" s="261"/>
      <c r="I137" s="262"/>
      <c r="J137" s="39"/>
      <c r="K137" s="45">
        <f>SUM(K128:K136)</f>
        <v>4763.8</v>
      </c>
      <c r="M137">
        <v>5457.19</v>
      </c>
    </row>
    <row r="138" spans="2:13" ht="19.899999999999999" customHeight="1" x14ac:dyDescent="0.25">
      <c r="B138" s="30"/>
      <c r="C138" s="30"/>
      <c r="D138" s="30"/>
      <c r="E138" s="48"/>
      <c r="F138" s="49"/>
      <c r="G138" s="30"/>
      <c r="H138" s="261"/>
      <c r="I138" s="262"/>
      <c r="J138" s="39"/>
      <c r="K138" s="40"/>
    </row>
    <row r="139" spans="2:13" ht="19.899999999999999" customHeight="1" x14ac:dyDescent="0.25">
      <c r="B139" s="35" t="s">
        <v>125</v>
      </c>
      <c r="C139" s="30"/>
      <c r="D139" s="30"/>
      <c r="E139" s="263" t="s">
        <v>135</v>
      </c>
      <c r="F139" s="264"/>
      <c r="G139" s="30"/>
      <c r="H139" s="261"/>
      <c r="I139" s="262"/>
      <c r="J139" s="39"/>
      <c r="K139" s="45"/>
    </row>
    <row r="140" spans="2:13" ht="19.899999999999999" customHeight="1" x14ac:dyDescent="0.25">
      <c r="B140" s="30" t="s">
        <v>326</v>
      </c>
      <c r="C140" s="92">
        <v>89446</v>
      </c>
      <c r="D140" s="92" t="s">
        <v>10</v>
      </c>
      <c r="E140" s="254" t="s">
        <v>190</v>
      </c>
      <c r="F140" s="255"/>
      <c r="G140" s="92" t="s">
        <v>56</v>
      </c>
      <c r="H140" s="250">
        <v>10.62</v>
      </c>
      <c r="I140" s="251"/>
      <c r="J140" s="97">
        <v>5.86</v>
      </c>
      <c r="K140" s="40">
        <f t="shared" ref="K140:K149" si="17">ROUND(H140*J140,2)</f>
        <v>62.23</v>
      </c>
    </row>
    <row r="141" spans="2:13" ht="19.899999999999999" customHeight="1" x14ac:dyDescent="0.25">
      <c r="B141" s="30" t="s">
        <v>327</v>
      </c>
      <c r="C141" s="101">
        <v>89711</v>
      </c>
      <c r="D141" s="30" t="s">
        <v>10</v>
      </c>
      <c r="E141" s="271" t="s">
        <v>191</v>
      </c>
      <c r="F141" s="272"/>
      <c r="G141" s="30" t="s">
        <v>56</v>
      </c>
      <c r="H141" s="261">
        <v>15.37</v>
      </c>
      <c r="I141" s="262"/>
      <c r="J141" s="39">
        <v>24.22</v>
      </c>
      <c r="K141" s="40">
        <f t="shared" si="17"/>
        <v>372.26</v>
      </c>
    </row>
    <row r="142" spans="2:13" ht="19.899999999999999" customHeight="1" x14ac:dyDescent="0.25">
      <c r="B142" s="30" t="s">
        <v>328</v>
      </c>
      <c r="C142" s="32">
        <v>89449</v>
      </c>
      <c r="D142" s="30" t="s">
        <v>10</v>
      </c>
      <c r="E142" s="271" t="s">
        <v>126</v>
      </c>
      <c r="F142" s="272"/>
      <c r="G142" s="30" t="s">
        <v>56</v>
      </c>
      <c r="H142" s="261">
        <v>81.37</v>
      </c>
      <c r="I142" s="262"/>
      <c r="J142" s="39">
        <v>19.63</v>
      </c>
      <c r="K142" s="40">
        <f t="shared" si="17"/>
        <v>1597.29</v>
      </c>
    </row>
    <row r="143" spans="2:13" ht="19.899999999999999" customHeight="1" x14ac:dyDescent="0.25">
      <c r="B143" s="30" t="s">
        <v>329</v>
      </c>
      <c r="C143" s="32">
        <v>89579</v>
      </c>
      <c r="D143" s="30" t="s">
        <v>10</v>
      </c>
      <c r="E143" s="271" t="s">
        <v>127</v>
      </c>
      <c r="F143" s="272"/>
      <c r="G143" s="30" t="s">
        <v>58</v>
      </c>
      <c r="H143" s="261">
        <v>2</v>
      </c>
      <c r="I143" s="262"/>
      <c r="J143" s="39">
        <v>12.13</v>
      </c>
      <c r="K143" s="40">
        <f t="shared" si="17"/>
        <v>24.26</v>
      </c>
    </row>
    <row r="144" spans="2:13" ht="19.899999999999999" customHeight="1" x14ac:dyDescent="0.25">
      <c r="B144" s="30" t="s">
        <v>330</v>
      </c>
      <c r="C144" s="32">
        <v>89502</v>
      </c>
      <c r="D144" s="30" t="s">
        <v>10</v>
      </c>
      <c r="E144" s="271" t="s">
        <v>128</v>
      </c>
      <c r="F144" s="272"/>
      <c r="G144" s="30" t="s">
        <v>58</v>
      </c>
      <c r="H144" s="261">
        <v>6</v>
      </c>
      <c r="I144" s="262"/>
      <c r="J144" s="39">
        <v>17.66</v>
      </c>
      <c r="K144" s="40">
        <f t="shared" si="17"/>
        <v>105.96</v>
      </c>
    </row>
    <row r="145" spans="2:13" ht="19.899999999999999" customHeight="1" x14ac:dyDescent="0.25">
      <c r="B145" s="30" t="s">
        <v>331</v>
      </c>
      <c r="C145" s="30">
        <v>89501</v>
      </c>
      <c r="D145" s="30" t="s">
        <v>10</v>
      </c>
      <c r="E145" s="271" t="s">
        <v>129</v>
      </c>
      <c r="F145" s="272"/>
      <c r="G145" s="30" t="s">
        <v>58</v>
      </c>
      <c r="H145" s="261">
        <v>19</v>
      </c>
      <c r="I145" s="262"/>
      <c r="J145" s="39">
        <v>14.94</v>
      </c>
      <c r="K145" s="40">
        <f t="shared" si="17"/>
        <v>283.86</v>
      </c>
    </row>
    <row r="146" spans="2:13" ht="30" customHeight="1" x14ac:dyDescent="0.25">
      <c r="B146" s="30" t="s">
        <v>332</v>
      </c>
      <c r="C146" s="30">
        <v>102623</v>
      </c>
      <c r="D146" s="30" t="s">
        <v>10</v>
      </c>
      <c r="E146" s="252" t="s">
        <v>411</v>
      </c>
      <c r="F146" s="253"/>
      <c r="G146" s="30" t="s">
        <v>58</v>
      </c>
      <c r="H146" s="261">
        <v>1</v>
      </c>
      <c r="I146" s="262"/>
      <c r="J146" s="39">
        <v>904.61</v>
      </c>
      <c r="K146" s="40">
        <f t="shared" si="17"/>
        <v>904.61</v>
      </c>
    </row>
    <row r="147" spans="2:13" ht="27" customHeight="1" x14ac:dyDescent="0.25">
      <c r="B147" s="30" t="s">
        <v>333</v>
      </c>
      <c r="C147" s="30">
        <v>89449</v>
      </c>
      <c r="D147" s="30" t="s">
        <v>10</v>
      </c>
      <c r="E147" s="269" t="s">
        <v>444</v>
      </c>
      <c r="F147" s="270"/>
      <c r="G147" s="30" t="s">
        <v>56</v>
      </c>
      <c r="H147" s="261">
        <v>1</v>
      </c>
      <c r="I147" s="262"/>
      <c r="J147" s="39">
        <v>19.63</v>
      </c>
      <c r="K147" s="40">
        <f t="shared" si="17"/>
        <v>19.63</v>
      </c>
    </row>
    <row r="148" spans="2:13" ht="19.899999999999999" customHeight="1" x14ac:dyDescent="0.25">
      <c r="B148" s="30" t="s">
        <v>334</v>
      </c>
      <c r="C148" s="30">
        <v>89986</v>
      </c>
      <c r="D148" s="30" t="s">
        <v>10</v>
      </c>
      <c r="E148" s="271" t="s">
        <v>132</v>
      </c>
      <c r="F148" s="272"/>
      <c r="G148" s="30" t="s">
        <v>58</v>
      </c>
      <c r="H148" s="261">
        <v>2</v>
      </c>
      <c r="I148" s="262"/>
      <c r="J148" s="30">
        <v>67.540000000000006</v>
      </c>
      <c r="K148" s="40">
        <f t="shared" si="17"/>
        <v>135.08000000000001</v>
      </c>
    </row>
    <row r="149" spans="2:13" ht="19.899999999999999" customHeight="1" x14ac:dyDescent="0.25">
      <c r="B149" s="30" t="s">
        <v>335</v>
      </c>
      <c r="C149" s="30">
        <v>89985</v>
      </c>
      <c r="D149" s="30" t="s">
        <v>10</v>
      </c>
      <c r="E149" s="271" t="s">
        <v>133</v>
      </c>
      <c r="F149" s="272"/>
      <c r="G149" s="30" t="s">
        <v>58</v>
      </c>
      <c r="H149" s="261">
        <v>5</v>
      </c>
      <c r="I149" s="262"/>
      <c r="J149" s="39">
        <v>73.37</v>
      </c>
      <c r="K149" s="40">
        <f t="shared" si="17"/>
        <v>366.85</v>
      </c>
    </row>
    <row r="150" spans="2:13" ht="19.899999999999999" customHeight="1" x14ac:dyDescent="0.25">
      <c r="B150" s="30"/>
      <c r="C150" s="30"/>
      <c r="D150" s="30"/>
      <c r="E150" s="258" t="s">
        <v>323</v>
      </c>
      <c r="F150" s="259"/>
      <c r="G150" s="30"/>
      <c r="H150" s="261"/>
      <c r="I150" s="262"/>
      <c r="J150" s="39"/>
      <c r="K150" s="45">
        <f>SUM(K140:K149)</f>
        <v>3872.03</v>
      </c>
      <c r="M150">
        <v>4049.71</v>
      </c>
    </row>
    <row r="151" spans="2:13" ht="19.899999999999999" customHeight="1" x14ac:dyDescent="0.25">
      <c r="B151" s="30"/>
      <c r="C151" s="30"/>
      <c r="D151" s="30"/>
      <c r="E151" s="48"/>
      <c r="F151" s="49"/>
      <c r="G151" s="30"/>
      <c r="H151" s="261"/>
      <c r="I151" s="262"/>
      <c r="J151" s="39"/>
      <c r="K151" s="45"/>
    </row>
    <row r="152" spans="2:13" ht="19.899999999999999" customHeight="1" x14ac:dyDescent="0.25">
      <c r="B152" s="35" t="s">
        <v>134</v>
      </c>
      <c r="C152" s="30"/>
      <c r="D152" s="30"/>
      <c r="E152" s="263" t="s">
        <v>136</v>
      </c>
      <c r="F152" s="264"/>
      <c r="G152" s="30"/>
      <c r="H152" s="261"/>
      <c r="I152" s="262"/>
      <c r="J152" s="39"/>
      <c r="K152" s="45"/>
    </row>
    <row r="153" spans="2:13" ht="19.899999999999999" customHeight="1" x14ac:dyDescent="0.25">
      <c r="B153" s="30" t="s">
        <v>336</v>
      </c>
      <c r="C153" s="30">
        <v>89799</v>
      </c>
      <c r="D153" s="30" t="s">
        <v>10</v>
      </c>
      <c r="E153" s="271" t="s">
        <v>229</v>
      </c>
      <c r="F153" s="272"/>
      <c r="G153" s="30" t="s">
        <v>56</v>
      </c>
      <c r="H153" s="261">
        <v>48</v>
      </c>
      <c r="I153" s="262"/>
      <c r="J153" s="39">
        <v>25.23</v>
      </c>
      <c r="K153" s="40">
        <f t="shared" ref="K153:K156" si="18">ROUND(H153*J153,2)</f>
        <v>1211.04</v>
      </c>
    </row>
    <row r="154" spans="2:13" ht="19.899999999999999" customHeight="1" x14ac:dyDescent="0.25">
      <c r="B154" s="30" t="s">
        <v>337</v>
      </c>
      <c r="C154" s="30">
        <v>89737</v>
      </c>
      <c r="D154" s="30" t="s">
        <v>10</v>
      </c>
      <c r="E154" s="271" t="s">
        <v>230</v>
      </c>
      <c r="F154" s="272"/>
      <c r="G154" s="30" t="s">
        <v>58</v>
      </c>
      <c r="H154" s="261">
        <v>12</v>
      </c>
      <c r="I154" s="262"/>
      <c r="J154" s="39">
        <v>23.47</v>
      </c>
      <c r="K154" s="40">
        <f t="shared" si="18"/>
        <v>281.64</v>
      </c>
    </row>
    <row r="155" spans="2:13" ht="19.899999999999999" customHeight="1" x14ac:dyDescent="0.25">
      <c r="B155" s="30" t="s">
        <v>338</v>
      </c>
      <c r="C155" s="92">
        <v>102989</v>
      </c>
      <c r="D155" s="30" t="s">
        <v>10</v>
      </c>
      <c r="E155" s="254" t="s">
        <v>225</v>
      </c>
      <c r="F155" s="255"/>
      <c r="G155" s="92" t="s">
        <v>56</v>
      </c>
      <c r="H155" s="250">
        <v>25</v>
      </c>
      <c r="I155" s="251"/>
      <c r="J155" s="97">
        <v>38.03</v>
      </c>
      <c r="K155" s="40">
        <f t="shared" si="18"/>
        <v>950.75</v>
      </c>
    </row>
    <row r="156" spans="2:13" ht="29.25" customHeight="1" x14ac:dyDescent="0.25">
      <c r="B156" s="30" t="s">
        <v>339</v>
      </c>
      <c r="C156" s="30">
        <v>103002</v>
      </c>
      <c r="D156" s="30" t="s">
        <v>10</v>
      </c>
      <c r="E156" s="269" t="s">
        <v>450</v>
      </c>
      <c r="F156" s="272"/>
      <c r="G156" s="30" t="s">
        <v>58</v>
      </c>
      <c r="H156" s="261">
        <v>25</v>
      </c>
      <c r="I156" s="262"/>
      <c r="J156" s="39">
        <v>297.69</v>
      </c>
      <c r="K156" s="40">
        <f t="shared" si="18"/>
        <v>7442.25</v>
      </c>
    </row>
    <row r="157" spans="2:13" ht="19.899999999999999" customHeight="1" x14ac:dyDescent="0.25">
      <c r="B157" s="30"/>
      <c r="C157" s="30"/>
      <c r="D157" s="30"/>
      <c r="E157" s="258" t="s">
        <v>324</v>
      </c>
      <c r="F157" s="259"/>
      <c r="G157" s="30"/>
      <c r="H157" s="261"/>
      <c r="I157" s="262"/>
      <c r="J157" s="39"/>
      <c r="K157" s="45">
        <f>SUM(K153:K156)</f>
        <v>9885.68</v>
      </c>
      <c r="M157">
        <v>8702.7199999999993</v>
      </c>
    </row>
    <row r="158" spans="2:13" ht="19.899999999999999" customHeight="1" x14ac:dyDescent="0.25">
      <c r="B158" s="30"/>
      <c r="C158" s="30"/>
      <c r="D158" s="30"/>
      <c r="E158" s="48"/>
      <c r="F158" s="49"/>
      <c r="G158" s="30"/>
      <c r="H158" s="261"/>
      <c r="I158" s="262"/>
      <c r="J158" s="39"/>
      <c r="K158" s="40"/>
    </row>
    <row r="159" spans="2:13" ht="19.899999999999999" customHeight="1" x14ac:dyDescent="0.25">
      <c r="B159" s="35" t="s">
        <v>137</v>
      </c>
      <c r="C159" s="30"/>
      <c r="D159" s="30"/>
      <c r="E159" s="263" t="s">
        <v>138</v>
      </c>
      <c r="F159" s="264"/>
      <c r="G159" s="30"/>
      <c r="H159" s="261"/>
      <c r="I159" s="262"/>
      <c r="J159" s="39"/>
      <c r="K159" s="40"/>
    </row>
    <row r="160" spans="2:13" ht="19.899999999999999" customHeight="1" x14ac:dyDescent="0.25">
      <c r="B160" s="30" t="s">
        <v>340</v>
      </c>
      <c r="C160" s="30">
        <v>100848</v>
      </c>
      <c r="D160" s="30" t="s">
        <v>10</v>
      </c>
      <c r="E160" s="271" t="s">
        <v>237</v>
      </c>
      <c r="F160" s="272"/>
      <c r="G160" s="30" t="s">
        <v>58</v>
      </c>
      <c r="H160" s="261">
        <v>1</v>
      </c>
      <c r="I160" s="262"/>
      <c r="J160" s="39">
        <v>515.74</v>
      </c>
      <c r="K160" s="40">
        <f t="shared" ref="K160:K177" si="19">ROUND(H160*J160,2)</f>
        <v>515.74</v>
      </c>
    </row>
    <row r="161" spans="2:11" ht="19.899999999999999" customHeight="1" x14ac:dyDescent="0.25">
      <c r="B161" s="30" t="s">
        <v>341</v>
      </c>
      <c r="C161" s="92">
        <v>100851</v>
      </c>
      <c r="D161" s="30" t="s">
        <v>10</v>
      </c>
      <c r="E161" s="254" t="s">
        <v>238</v>
      </c>
      <c r="F161" s="255"/>
      <c r="G161" s="30" t="s">
        <v>58</v>
      </c>
      <c r="H161" s="250">
        <v>1</v>
      </c>
      <c r="I161" s="251"/>
      <c r="J161" s="97">
        <v>96.19</v>
      </c>
      <c r="K161" s="40">
        <f t="shared" si="19"/>
        <v>96.19</v>
      </c>
    </row>
    <row r="162" spans="2:11" ht="30" customHeight="1" x14ac:dyDescent="0.25">
      <c r="B162" s="30" t="s">
        <v>342</v>
      </c>
      <c r="C162" s="30">
        <v>99635</v>
      </c>
      <c r="D162" s="30" t="s">
        <v>10</v>
      </c>
      <c r="E162" s="252" t="s">
        <v>139</v>
      </c>
      <c r="F162" s="253"/>
      <c r="G162" s="30" t="s">
        <v>58</v>
      </c>
      <c r="H162" s="261">
        <v>1</v>
      </c>
      <c r="I162" s="262"/>
      <c r="J162" s="39">
        <v>322.20999999999998</v>
      </c>
      <c r="K162" s="40">
        <f t="shared" si="19"/>
        <v>322.20999999999998</v>
      </c>
    </row>
    <row r="163" spans="2:11" ht="19.899999999999999" customHeight="1" x14ac:dyDescent="0.25">
      <c r="B163" s="30" t="s">
        <v>343</v>
      </c>
      <c r="C163" s="30">
        <v>86936</v>
      </c>
      <c r="D163" s="30" t="s">
        <v>10</v>
      </c>
      <c r="E163" s="277" t="s">
        <v>140</v>
      </c>
      <c r="F163" s="278"/>
      <c r="G163" s="30" t="s">
        <v>58</v>
      </c>
      <c r="H163" s="261">
        <v>1</v>
      </c>
      <c r="I163" s="262"/>
      <c r="J163" s="39">
        <v>439.63</v>
      </c>
      <c r="K163" s="40">
        <f t="shared" si="19"/>
        <v>439.63</v>
      </c>
    </row>
    <row r="164" spans="2:11" ht="31.5" customHeight="1" x14ac:dyDescent="0.25">
      <c r="B164" s="30" t="s">
        <v>344</v>
      </c>
      <c r="C164" s="31">
        <v>96803</v>
      </c>
      <c r="D164" s="30" t="s">
        <v>10</v>
      </c>
      <c r="E164" s="277" t="s">
        <v>445</v>
      </c>
      <c r="F164" s="278"/>
      <c r="G164" s="30" t="s">
        <v>58</v>
      </c>
      <c r="H164" s="261">
        <v>1</v>
      </c>
      <c r="I164" s="262"/>
      <c r="J164" s="39">
        <v>122.75</v>
      </c>
      <c r="K164" s="40">
        <f t="shared" si="19"/>
        <v>122.75</v>
      </c>
    </row>
    <row r="165" spans="2:11" ht="19.899999999999999" customHeight="1" x14ac:dyDescent="0.25">
      <c r="B165" s="30" t="s">
        <v>345</v>
      </c>
      <c r="C165" s="31">
        <v>86901</v>
      </c>
      <c r="D165" s="30" t="s">
        <v>10</v>
      </c>
      <c r="E165" s="277" t="s">
        <v>141</v>
      </c>
      <c r="F165" s="278"/>
      <c r="G165" s="30" t="s">
        <v>58</v>
      </c>
      <c r="H165" s="261">
        <v>1</v>
      </c>
      <c r="I165" s="262"/>
      <c r="J165" s="39">
        <v>142.71</v>
      </c>
      <c r="K165" s="40">
        <f t="shared" si="19"/>
        <v>142.71</v>
      </c>
    </row>
    <row r="166" spans="2:11" ht="20.100000000000001" customHeight="1" x14ac:dyDescent="0.25">
      <c r="B166" s="30" t="s">
        <v>346</v>
      </c>
      <c r="C166" s="31">
        <v>100860</v>
      </c>
      <c r="D166" s="30" t="s">
        <v>10</v>
      </c>
      <c r="E166" s="269" t="s">
        <v>239</v>
      </c>
      <c r="F166" s="272"/>
      <c r="G166" s="30" t="s">
        <v>58</v>
      </c>
      <c r="H166" s="261">
        <v>2</v>
      </c>
      <c r="I166" s="262"/>
      <c r="J166" s="39">
        <v>96.8</v>
      </c>
      <c r="K166" s="40">
        <f t="shared" si="19"/>
        <v>193.6</v>
      </c>
    </row>
    <row r="167" spans="2:11" ht="19.899999999999999" customHeight="1" x14ac:dyDescent="0.25">
      <c r="B167" s="30" t="s">
        <v>347</v>
      </c>
      <c r="C167" s="31">
        <v>95544</v>
      </c>
      <c r="D167" s="30" t="s">
        <v>10</v>
      </c>
      <c r="E167" s="277" t="s">
        <v>240</v>
      </c>
      <c r="F167" s="278"/>
      <c r="G167" s="30" t="s">
        <v>58</v>
      </c>
      <c r="H167" s="261">
        <v>1</v>
      </c>
      <c r="I167" s="262"/>
      <c r="J167" s="39">
        <v>59.14</v>
      </c>
      <c r="K167" s="40">
        <f t="shared" si="19"/>
        <v>59.14</v>
      </c>
    </row>
    <row r="168" spans="2:11" ht="19.899999999999999" customHeight="1" x14ac:dyDescent="0.25">
      <c r="B168" s="30" t="s">
        <v>348</v>
      </c>
      <c r="C168" s="31">
        <v>1370</v>
      </c>
      <c r="D168" s="30" t="s">
        <v>142</v>
      </c>
      <c r="E168" s="277" t="s">
        <v>232</v>
      </c>
      <c r="F168" s="278"/>
      <c r="G168" s="30" t="s">
        <v>58</v>
      </c>
      <c r="H168" s="261">
        <v>1</v>
      </c>
      <c r="I168" s="262"/>
      <c r="J168" s="39">
        <v>108.8</v>
      </c>
      <c r="K168" s="40">
        <f t="shared" si="19"/>
        <v>108.8</v>
      </c>
    </row>
    <row r="169" spans="2:11" ht="19.899999999999999" customHeight="1" x14ac:dyDescent="0.25">
      <c r="B169" s="30" t="s">
        <v>349</v>
      </c>
      <c r="C169" s="31" t="s">
        <v>412</v>
      </c>
      <c r="D169" s="30" t="s">
        <v>392</v>
      </c>
      <c r="E169" s="277" t="s">
        <v>241</v>
      </c>
      <c r="F169" s="278"/>
      <c r="G169" s="30" t="s">
        <v>58</v>
      </c>
      <c r="H169" s="261">
        <v>1</v>
      </c>
      <c r="I169" s="262"/>
      <c r="J169" s="39">
        <v>690.76</v>
      </c>
      <c r="K169" s="40">
        <f t="shared" si="19"/>
        <v>690.76</v>
      </c>
    </row>
    <row r="170" spans="2:11" ht="19.899999999999999" customHeight="1" x14ac:dyDescent="0.25">
      <c r="B170" s="30" t="s">
        <v>350</v>
      </c>
      <c r="C170" s="30">
        <v>86909</v>
      </c>
      <c r="D170" s="30" t="s">
        <v>10</v>
      </c>
      <c r="E170" s="271" t="s">
        <v>145</v>
      </c>
      <c r="F170" s="272"/>
      <c r="G170" s="30" t="s">
        <v>58</v>
      </c>
      <c r="H170" s="261">
        <v>1</v>
      </c>
      <c r="I170" s="262"/>
      <c r="J170" s="39">
        <v>133.05000000000001</v>
      </c>
      <c r="K170" s="40">
        <f t="shared" si="19"/>
        <v>133.05000000000001</v>
      </c>
    </row>
    <row r="171" spans="2:11" ht="19.899999999999999" customHeight="1" x14ac:dyDescent="0.25">
      <c r="B171" s="30" t="s">
        <v>351</v>
      </c>
      <c r="C171" s="30">
        <v>86906</v>
      </c>
      <c r="D171" s="30" t="s">
        <v>10</v>
      </c>
      <c r="E171" s="277" t="s">
        <v>143</v>
      </c>
      <c r="F171" s="278"/>
      <c r="G171" s="30" t="s">
        <v>58</v>
      </c>
      <c r="H171" s="261">
        <v>1</v>
      </c>
      <c r="I171" s="262"/>
      <c r="J171" s="39">
        <v>76.599999999999994</v>
      </c>
      <c r="K171" s="40">
        <f t="shared" si="19"/>
        <v>76.599999999999994</v>
      </c>
    </row>
    <row r="172" spans="2:11" ht="19.899999999999999" customHeight="1" x14ac:dyDescent="0.25">
      <c r="B172" s="30" t="s">
        <v>352</v>
      </c>
      <c r="C172" s="30">
        <v>95543</v>
      </c>
      <c r="D172" s="30" t="s">
        <v>10</v>
      </c>
      <c r="E172" s="277" t="s">
        <v>446</v>
      </c>
      <c r="F172" s="278"/>
      <c r="G172" s="30" t="s">
        <v>58</v>
      </c>
      <c r="H172" s="261">
        <v>1</v>
      </c>
      <c r="I172" s="262"/>
      <c r="J172" s="39">
        <v>80.03</v>
      </c>
      <c r="K172" s="40">
        <f t="shared" si="19"/>
        <v>80.03</v>
      </c>
    </row>
    <row r="173" spans="2:11" ht="19.899999999999999" customHeight="1" x14ac:dyDescent="0.25">
      <c r="B173" s="30" t="s">
        <v>353</v>
      </c>
      <c r="C173" s="30">
        <v>95547</v>
      </c>
      <c r="D173" s="30" t="s">
        <v>10</v>
      </c>
      <c r="E173" s="271" t="s">
        <v>144</v>
      </c>
      <c r="F173" s="272"/>
      <c r="G173" s="30" t="s">
        <v>58</v>
      </c>
      <c r="H173" s="261">
        <v>1</v>
      </c>
      <c r="I173" s="262"/>
      <c r="J173" s="39">
        <v>75.7</v>
      </c>
      <c r="K173" s="40">
        <f t="shared" si="19"/>
        <v>75.7</v>
      </c>
    </row>
    <row r="174" spans="2:11" ht="19.899999999999999" customHeight="1" x14ac:dyDescent="0.25">
      <c r="B174" s="30" t="s">
        <v>354</v>
      </c>
      <c r="C174" s="30" t="s">
        <v>413</v>
      </c>
      <c r="D174" s="30" t="s">
        <v>392</v>
      </c>
      <c r="E174" s="254" t="s">
        <v>414</v>
      </c>
      <c r="F174" s="255"/>
      <c r="G174" s="30" t="s">
        <v>58</v>
      </c>
      <c r="H174" s="261">
        <v>1</v>
      </c>
      <c r="I174" s="262"/>
      <c r="J174" s="39">
        <v>91.22</v>
      </c>
      <c r="K174" s="40">
        <f t="shared" si="19"/>
        <v>91.22</v>
      </c>
    </row>
    <row r="175" spans="2:11" ht="30" customHeight="1" x14ac:dyDescent="0.25">
      <c r="B175" s="30" t="s">
        <v>355</v>
      </c>
      <c r="C175" s="30">
        <v>100869</v>
      </c>
      <c r="D175" s="30" t="s">
        <v>10</v>
      </c>
      <c r="E175" s="252" t="s">
        <v>415</v>
      </c>
      <c r="F175" s="253"/>
      <c r="G175" s="30" t="s">
        <v>58</v>
      </c>
      <c r="H175" s="261">
        <v>2</v>
      </c>
      <c r="I175" s="262"/>
      <c r="J175" s="30">
        <v>360.84</v>
      </c>
      <c r="K175" s="40">
        <f t="shared" si="19"/>
        <v>721.68</v>
      </c>
    </row>
    <row r="176" spans="2:11" ht="30" customHeight="1" x14ac:dyDescent="0.25">
      <c r="B176" s="30" t="s">
        <v>356</v>
      </c>
      <c r="C176" s="30" t="s">
        <v>416</v>
      </c>
      <c r="D176" s="30" t="s">
        <v>392</v>
      </c>
      <c r="E176" s="252" t="s">
        <v>365</v>
      </c>
      <c r="F176" s="253"/>
      <c r="G176" s="30" t="s">
        <v>56</v>
      </c>
      <c r="H176" s="261">
        <v>7.52</v>
      </c>
      <c r="I176" s="262"/>
      <c r="J176" s="39">
        <v>384.45</v>
      </c>
      <c r="K176" s="40">
        <f t="shared" si="19"/>
        <v>2891.06</v>
      </c>
    </row>
    <row r="177" spans="2:13" ht="19.899999999999999" customHeight="1" x14ac:dyDescent="0.25">
      <c r="B177" s="30" t="s">
        <v>357</v>
      </c>
      <c r="C177" s="30">
        <v>100862</v>
      </c>
      <c r="D177" s="30" t="s">
        <v>10</v>
      </c>
      <c r="E177" s="271" t="s">
        <v>146</v>
      </c>
      <c r="F177" s="272"/>
      <c r="G177" s="30" t="s">
        <v>58</v>
      </c>
      <c r="H177" s="261">
        <v>4</v>
      </c>
      <c r="I177" s="262"/>
      <c r="J177" s="39">
        <v>46.73</v>
      </c>
      <c r="K177" s="40">
        <f t="shared" si="19"/>
        <v>186.92</v>
      </c>
    </row>
    <row r="178" spans="2:13" ht="19.899999999999999" customHeight="1" x14ac:dyDescent="0.25">
      <c r="B178" s="30"/>
      <c r="C178" s="30"/>
      <c r="D178" s="30"/>
      <c r="E178" s="258" t="s">
        <v>325</v>
      </c>
      <c r="F178" s="259"/>
      <c r="G178" s="30"/>
      <c r="H178" s="261"/>
      <c r="I178" s="262"/>
      <c r="J178" s="39"/>
      <c r="K178" s="45">
        <f>SUM(K160:K177)</f>
        <v>6947.7899999999991</v>
      </c>
      <c r="M178">
        <v>6755.08</v>
      </c>
    </row>
    <row r="179" spans="2:13" ht="19.899999999999999" customHeight="1" x14ac:dyDescent="0.25">
      <c r="B179" s="30"/>
      <c r="C179" s="30"/>
      <c r="D179" s="30"/>
      <c r="E179" s="48"/>
      <c r="F179" s="49"/>
      <c r="G179" s="30"/>
      <c r="H179" s="41"/>
      <c r="I179" s="42"/>
      <c r="J179" s="39"/>
      <c r="K179" s="45"/>
    </row>
    <row r="180" spans="2:13" ht="19.899999999999999" customHeight="1" x14ac:dyDescent="0.25">
      <c r="B180" s="35" t="s">
        <v>148</v>
      </c>
      <c r="C180" s="30"/>
      <c r="D180" s="30"/>
      <c r="E180" s="263" t="s">
        <v>149</v>
      </c>
      <c r="F180" s="264"/>
      <c r="G180" s="30"/>
      <c r="H180" s="41"/>
      <c r="I180" s="42"/>
      <c r="J180" s="39"/>
      <c r="K180" s="40"/>
    </row>
    <row r="181" spans="2:13" ht="19.899999999999999" customHeight="1" x14ac:dyDescent="0.25">
      <c r="B181" s="30" t="s">
        <v>150</v>
      </c>
      <c r="C181" s="249">
        <v>2</v>
      </c>
      <c r="D181" s="92" t="s">
        <v>105</v>
      </c>
      <c r="E181" s="275" t="s">
        <v>218</v>
      </c>
      <c r="F181" s="276"/>
      <c r="G181" s="30" t="s">
        <v>58</v>
      </c>
      <c r="H181" s="261">
        <v>1</v>
      </c>
      <c r="I181" s="262"/>
      <c r="J181" s="40">
        <f>Composição!H16</f>
        <v>1206.1200000000001</v>
      </c>
      <c r="K181" s="40">
        <f t="shared" ref="K181:K184" si="20">ROUND(H181*J181,2)</f>
        <v>1206.1199999999999</v>
      </c>
    </row>
    <row r="182" spans="2:13" ht="19.899999999999999" customHeight="1" x14ac:dyDescent="0.25">
      <c r="B182" s="30" t="s">
        <v>358</v>
      </c>
      <c r="C182" s="91" t="s">
        <v>418</v>
      </c>
      <c r="D182" s="30" t="s">
        <v>419</v>
      </c>
      <c r="E182" s="271" t="s">
        <v>420</v>
      </c>
      <c r="F182" s="272"/>
      <c r="G182" s="30" t="s">
        <v>58</v>
      </c>
      <c r="H182" s="261">
        <v>1</v>
      </c>
      <c r="I182" s="262"/>
      <c r="J182" s="39">
        <v>178.78</v>
      </c>
      <c r="K182" s="40">
        <f t="shared" si="20"/>
        <v>178.78</v>
      </c>
    </row>
    <row r="183" spans="2:13" ht="19.899999999999999" customHeight="1" x14ac:dyDescent="0.25">
      <c r="B183" s="30" t="s">
        <v>359</v>
      </c>
      <c r="C183" s="91" t="s">
        <v>421</v>
      </c>
      <c r="D183" s="30" t="s">
        <v>419</v>
      </c>
      <c r="E183" s="271" t="s">
        <v>422</v>
      </c>
      <c r="F183" s="272"/>
      <c r="G183" s="30" t="s">
        <v>58</v>
      </c>
      <c r="H183" s="261">
        <v>2</v>
      </c>
      <c r="I183" s="262"/>
      <c r="J183" s="39">
        <v>484.39</v>
      </c>
      <c r="K183" s="40">
        <f t="shared" si="20"/>
        <v>968.78</v>
      </c>
    </row>
    <row r="184" spans="2:13" ht="30" customHeight="1" x14ac:dyDescent="0.25">
      <c r="B184" s="30" t="s">
        <v>360</v>
      </c>
      <c r="C184" s="91">
        <v>97599</v>
      </c>
      <c r="D184" s="30" t="s">
        <v>10</v>
      </c>
      <c r="E184" s="269" t="s">
        <v>423</v>
      </c>
      <c r="F184" s="270"/>
      <c r="G184" s="30" t="s">
        <v>58</v>
      </c>
      <c r="H184" s="261">
        <v>4</v>
      </c>
      <c r="I184" s="262"/>
      <c r="J184" s="39">
        <v>28.3</v>
      </c>
      <c r="K184" s="40">
        <f t="shared" si="20"/>
        <v>113.2</v>
      </c>
    </row>
    <row r="185" spans="2:13" ht="19.899999999999999" customHeight="1" x14ac:dyDescent="0.25">
      <c r="B185" s="30"/>
      <c r="C185" s="30"/>
      <c r="D185" s="30"/>
      <c r="E185" s="258" t="s">
        <v>361</v>
      </c>
      <c r="F185" s="259"/>
      <c r="G185" s="30"/>
      <c r="H185" s="261"/>
      <c r="I185" s="262"/>
      <c r="J185" s="39"/>
      <c r="K185" s="45">
        <f>SUM(K181:K184)</f>
        <v>2466.8799999999997</v>
      </c>
      <c r="M185">
        <v>2622.1</v>
      </c>
    </row>
    <row r="186" spans="2:13" ht="19.899999999999999" customHeight="1" x14ac:dyDescent="0.25">
      <c r="B186" s="30"/>
      <c r="C186" s="30"/>
      <c r="D186" s="30"/>
      <c r="E186" s="273"/>
      <c r="F186" s="274"/>
      <c r="G186" s="30"/>
      <c r="H186" s="261"/>
      <c r="I186" s="262"/>
      <c r="J186" s="39"/>
      <c r="K186" s="40"/>
    </row>
    <row r="187" spans="2:13" ht="19.899999999999999" customHeight="1" x14ac:dyDescent="0.25">
      <c r="B187" s="35">
        <v>12</v>
      </c>
      <c r="C187" s="30"/>
      <c r="D187" s="30"/>
      <c r="E187" s="273" t="s">
        <v>175</v>
      </c>
      <c r="F187" s="274"/>
      <c r="G187" s="30"/>
      <c r="H187" s="261"/>
      <c r="I187" s="262"/>
      <c r="J187" s="39"/>
      <c r="K187" s="40"/>
    </row>
    <row r="188" spans="2:13" ht="19.899999999999999" customHeight="1" x14ac:dyDescent="0.25">
      <c r="B188" s="99" t="s">
        <v>173</v>
      </c>
      <c r="C188" s="92"/>
      <c r="D188" s="92"/>
      <c r="E188" s="273" t="s">
        <v>176</v>
      </c>
      <c r="F188" s="274"/>
      <c r="G188" s="92"/>
      <c r="H188" s="95"/>
      <c r="I188" s="96"/>
      <c r="J188" s="97"/>
      <c r="K188" s="100"/>
    </row>
    <row r="189" spans="2:13" ht="20.100000000000001" customHeight="1" x14ac:dyDescent="0.25">
      <c r="B189" s="30" t="s">
        <v>177</v>
      </c>
      <c r="C189" s="30" t="s">
        <v>424</v>
      </c>
      <c r="D189" s="30" t="s">
        <v>392</v>
      </c>
      <c r="E189" s="325" t="s">
        <v>425</v>
      </c>
      <c r="F189" s="326"/>
      <c r="G189" s="30" t="s">
        <v>58</v>
      </c>
      <c r="H189" s="261">
        <v>1</v>
      </c>
      <c r="I189" s="262"/>
      <c r="J189" s="39">
        <v>378.34</v>
      </c>
      <c r="K189" s="40">
        <f t="shared" ref="K189" si="21">ROUND(H189*J189,2)</f>
        <v>378.34</v>
      </c>
    </row>
    <row r="190" spans="2:13" ht="19.899999999999999" customHeight="1" x14ac:dyDescent="0.25">
      <c r="B190" s="30"/>
      <c r="C190" s="30"/>
      <c r="D190" s="30"/>
      <c r="E190" s="258" t="s">
        <v>179</v>
      </c>
      <c r="F190" s="259"/>
      <c r="G190" s="30"/>
      <c r="H190" s="261"/>
      <c r="I190" s="262"/>
      <c r="J190" s="39"/>
      <c r="K190" s="45">
        <f>SUM(K189)</f>
        <v>378.34</v>
      </c>
      <c r="M190">
        <v>378.34</v>
      </c>
    </row>
    <row r="191" spans="2:13" ht="19.899999999999999" customHeight="1" x14ac:dyDescent="0.25">
      <c r="B191" s="30"/>
      <c r="C191" s="92"/>
      <c r="D191" s="92"/>
      <c r="E191" s="93"/>
      <c r="F191" s="94"/>
      <c r="G191" s="92"/>
      <c r="H191" s="95"/>
      <c r="I191" s="96"/>
      <c r="J191" s="97"/>
      <c r="K191" s="98"/>
    </row>
    <row r="192" spans="2:13" ht="19.899999999999999" customHeight="1" x14ac:dyDescent="0.25">
      <c r="B192" s="35" t="s">
        <v>174</v>
      </c>
      <c r="C192" s="92"/>
      <c r="D192" s="92"/>
      <c r="E192" s="256" t="s">
        <v>182</v>
      </c>
      <c r="F192" s="257"/>
      <c r="G192" s="92"/>
      <c r="H192" s="95"/>
      <c r="I192" s="96"/>
      <c r="J192" s="97"/>
      <c r="K192" s="98"/>
    </row>
    <row r="193" spans="2:13" ht="28.9" customHeight="1" x14ac:dyDescent="0.25">
      <c r="B193" s="30" t="s">
        <v>180</v>
      </c>
      <c r="C193" s="92">
        <v>101891</v>
      </c>
      <c r="D193" s="92" t="s">
        <v>10</v>
      </c>
      <c r="E193" s="252" t="s">
        <v>243</v>
      </c>
      <c r="F193" s="253"/>
      <c r="G193" s="30" t="s">
        <v>58</v>
      </c>
      <c r="H193" s="250">
        <v>2</v>
      </c>
      <c r="I193" s="251"/>
      <c r="J193" s="97">
        <v>29.81</v>
      </c>
      <c r="K193" s="40">
        <f t="shared" ref="K193:K194" si="22">ROUND(H193*J193,2)</f>
        <v>59.62</v>
      </c>
    </row>
    <row r="194" spans="2:13" ht="30" customHeight="1" x14ac:dyDescent="0.25">
      <c r="B194" s="30" t="s">
        <v>181</v>
      </c>
      <c r="C194" s="92">
        <v>101892</v>
      </c>
      <c r="D194" s="92" t="s">
        <v>10</v>
      </c>
      <c r="E194" s="252" t="s">
        <v>244</v>
      </c>
      <c r="F194" s="253"/>
      <c r="G194" s="30" t="s">
        <v>58</v>
      </c>
      <c r="H194" s="250">
        <v>4</v>
      </c>
      <c r="I194" s="251"/>
      <c r="J194" s="97">
        <v>74.2</v>
      </c>
      <c r="K194" s="40">
        <f t="shared" si="22"/>
        <v>296.8</v>
      </c>
    </row>
    <row r="195" spans="2:13" ht="19.899999999999999" customHeight="1" x14ac:dyDescent="0.25">
      <c r="B195" s="30"/>
      <c r="C195" s="92"/>
      <c r="D195" s="92"/>
      <c r="E195" s="258" t="s">
        <v>183</v>
      </c>
      <c r="F195" s="259"/>
      <c r="G195" s="30"/>
      <c r="H195" s="250"/>
      <c r="I195" s="251"/>
      <c r="J195" s="97"/>
      <c r="K195" s="45">
        <f>SUM(K193:K194)</f>
        <v>356.42</v>
      </c>
      <c r="M195">
        <v>343.62</v>
      </c>
    </row>
    <row r="196" spans="2:13" ht="19.899999999999999" customHeight="1" x14ac:dyDescent="0.25">
      <c r="B196" s="30"/>
      <c r="C196" s="92"/>
      <c r="D196" s="92"/>
      <c r="E196" s="93"/>
      <c r="F196" s="94"/>
      <c r="G196" s="92"/>
      <c r="H196" s="250"/>
      <c r="I196" s="251"/>
      <c r="J196" s="97"/>
      <c r="K196" s="40"/>
    </row>
    <row r="197" spans="2:13" ht="19.899999999999999" customHeight="1" x14ac:dyDescent="0.25">
      <c r="B197" s="35" t="s">
        <v>185</v>
      </c>
      <c r="C197" s="92"/>
      <c r="D197" s="92"/>
      <c r="E197" s="267" t="s">
        <v>184</v>
      </c>
      <c r="F197" s="268"/>
      <c r="G197" s="92"/>
      <c r="H197" s="250"/>
      <c r="I197" s="251"/>
      <c r="J197" s="97"/>
      <c r="K197" s="98"/>
    </row>
    <row r="198" spans="2:13" ht="19.899999999999999" customHeight="1" x14ac:dyDescent="0.25">
      <c r="B198" s="30" t="s">
        <v>186</v>
      </c>
      <c r="C198" s="102">
        <v>91836</v>
      </c>
      <c r="D198" s="92" t="s">
        <v>10</v>
      </c>
      <c r="E198" s="254" t="s">
        <v>192</v>
      </c>
      <c r="F198" s="255"/>
      <c r="G198" s="92" t="s">
        <v>56</v>
      </c>
      <c r="H198" s="250">
        <v>36.14</v>
      </c>
      <c r="I198" s="251"/>
      <c r="J198" s="97">
        <v>14.32</v>
      </c>
      <c r="K198" s="40">
        <f t="shared" ref="K198:K201" si="23">ROUND(H198*J198,2)</f>
        <v>517.52</v>
      </c>
    </row>
    <row r="199" spans="2:13" ht="19.899999999999999" customHeight="1" x14ac:dyDescent="0.25">
      <c r="B199" s="30" t="s">
        <v>187</v>
      </c>
      <c r="C199" s="102">
        <v>91834</v>
      </c>
      <c r="D199" s="92" t="s">
        <v>10</v>
      </c>
      <c r="E199" s="254" t="s">
        <v>193</v>
      </c>
      <c r="F199" s="255"/>
      <c r="G199" s="92" t="s">
        <v>56</v>
      </c>
      <c r="H199" s="250">
        <v>170.48</v>
      </c>
      <c r="I199" s="251"/>
      <c r="J199" s="97">
        <v>10.95</v>
      </c>
      <c r="K199" s="40">
        <f t="shared" si="23"/>
        <v>1866.76</v>
      </c>
    </row>
    <row r="200" spans="2:13" ht="19.899999999999999" customHeight="1" x14ac:dyDescent="0.25">
      <c r="B200" s="30" t="s">
        <v>188</v>
      </c>
      <c r="C200" s="103">
        <v>91940</v>
      </c>
      <c r="D200" s="92" t="s">
        <v>10</v>
      </c>
      <c r="E200" s="254" t="s">
        <v>194</v>
      </c>
      <c r="F200" s="255"/>
      <c r="G200" s="30" t="s">
        <v>58</v>
      </c>
      <c r="H200" s="250">
        <v>28</v>
      </c>
      <c r="I200" s="251"/>
      <c r="J200" s="97">
        <v>18.329999999999998</v>
      </c>
      <c r="K200" s="40">
        <f t="shared" si="23"/>
        <v>513.24</v>
      </c>
    </row>
    <row r="201" spans="2:13" ht="19.899999999999999" customHeight="1" x14ac:dyDescent="0.25">
      <c r="B201" s="30" t="s">
        <v>189</v>
      </c>
      <c r="C201" s="103">
        <v>91937</v>
      </c>
      <c r="D201" s="30" t="s">
        <v>10</v>
      </c>
      <c r="E201" s="254" t="s">
        <v>195</v>
      </c>
      <c r="F201" s="255"/>
      <c r="G201" s="30" t="s">
        <v>58</v>
      </c>
      <c r="H201" s="250">
        <v>16</v>
      </c>
      <c r="I201" s="251"/>
      <c r="J201" s="39">
        <v>13.29</v>
      </c>
      <c r="K201" s="40">
        <f t="shared" si="23"/>
        <v>212.64</v>
      </c>
    </row>
    <row r="202" spans="2:13" ht="19.899999999999999" customHeight="1" x14ac:dyDescent="0.25">
      <c r="B202" s="30"/>
      <c r="C202" s="30"/>
      <c r="D202" s="30"/>
      <c r="E202" s="258" t="s">
        <v>202</v>
      </c>
      <c r="F202" s="259"/>
      <c r="G202" s="30"/>
      <c r="H202" s="250"/>
      <c r="I202" s="251"/>
      <c r="J202" s="39"/>
      <c r="K202" s="45">
        <f>SUM(K198:K201)</f>
        <v>3110.1599999999994</v>
      </c>
      <c r="M202">
        <v>2704.02</v>
      </c>
    </row>
    <row r="203" spans="2:13" ht="19.899999999999999" customHeight="1" x14ac:dyDescent="0.25">
      <c r="B203" s="30"/>
      <c r="C203" s="30"/>
      <c r="D203" s="30"/>
      <c r="E203" s="48"/>
      <c r="F203" s="49"/>
      <c r="G203" s="30"/>
      <c r="H203" s="250"/>
      <c r="I203" s="251"/>
      <c r="J203" s="39"/>
      <c r="K203" s="45"/>
    </row>
    <row r="204" spans="2:13" ht="19.899999999999999" customHeight="1" x14ac:dyDescent="0.25">
      <c r="B204" s="99" t="s">
        <v>197</v>
      </c>
      <c r="C204" s="92"/>
      <c r="D204" s="92"/>
      <c r="E204" s="267" t="s">
        <v>196</v>
      </c>
      <c r="F204" s="268"/>
      <c r="G204" s="92"/>
      <c r="H204" s="250"/>
      <c r="I204" s="251"/>
      <c r="J204" s="97"/>
      <c r="K204" s="98"/>
    </row>
    <row r="205" spans="2:13" ht="30" customHeight="1" x14ac:dyDescent="0.25">
      <c r="B205" s="92" t="s">
        <v>198</v>
      </c>
      <c r="C205" s="92">
        <v>91926</v>
      </c>
      <c r="D205" s="92" t="s">
        <v>10</v>
      </c>
      <c r="E205" s="252" t="s">
        <v>203</v>
      </c>
      <c r="F205" s="253"/>
      <c r="G205" s="92" t="s">
        <v>56</v>
      </c>
      <c r="H205" s="250">
        <v>353.4</v>
      </c>
      <c r="I205" s="251"/>
      <c r="J205" s="97">
        <v>4.03</v>
      </c>
      <c r="K205" s="40">
        <f t="shared" ref="K205:K208" si="24">ROUND(H205*J205,2)</f>
        <v>1424.2</v>
      </c>
    </row>
    <row r="206" spans="2:13" ht="30" customHeight="1" x14ac:dyDescent="0.25">
      <c r="B206" s="92" t="s">
        <v>199</v>
      </c>
      <c r="C206" s="102">
        <v>91928</v>
      </c>
      <c r="D206" s="92" t="s">
        <v>10</v>
      </c>
      <c r="E206" s="252" t="s">
        <v>204</v>
      </c>
      <c r="F206" s="253"/>
      <c r="G206" s="92" t="s">
        <v>56</v>
      </c>
      <c r="H206" s="260">
        <v>55.77</v>
      </c>
      <c r="I206" s="260"/>
      <c r="J206" s="96">
        <v>6.04</v>
      </c>
      <c r="K206" s="40">
        <f t="shared" si="24"/>
        <v>336.85</v>
      </c>
      <c r="M206" t="s">
        <v>437</v>
      </c>
    </row>
    <row r="207" spans="2:13" ht="30" customHeight="1" x14ac:dyDescent="0.25">
      <c r="B207" s="92" t="s">
        <v>200</v>
      </c>
      <c r="C207" s="102">
        <v>91930</v>
      </c>
      <c r="D207" s="92" t="s">
        <v>10</v>
      </c>
      <c r="E207" s="252" t="s">
        <v>205</v>
      </c>
      <c r="F207" s="253"/>
      <c r="G207" s="92" t="s">
        <v>56</v>
      </c>
      <c r="H207" s="260">
        <v>102.27</v>
      </c>
      <c r="I207" s="260"/>
      <c r="J207" s="97">
        <v>8.31</v>
      </c>
      <c r="K207" s="40">
        <f t="shared" si="24"/>
        <v>849.86</v>
      </c>
    </row>
    <row r="208" spans="2:13" ht="30" customHeight="1" x14ac:dyDescent="0.25">
      <c r="B208" s="92" t="s">
        <v>201</v>
      </c>
      <c r="C208" s="102">
        <v>91934</v>
      </c>
      <c r="D208" s="92" t="s">
        <v>10</v>
      </c>
      <c r="E208" s="252" t="s">
        <v>206</v>
      </c>
      <c r="F208" s="253"/>
      <c r="G208" s="92" t="s">
        <v>56</v>
      </c>
      <c r="H208" s="260">
        <v>108.42</v>
      </c>
      <c r="I208" s="260"/>
      <c r="J208" s="97">
        <v>20.93</v>
      </c>
      <c r="K208" s="40">
        <f t="shared" si="24"/>
        <v>2269.23</v>
      </c>
    </row>
    <row r="209" spans="2:17" ht="19.899999999999999" customHeight="1" x14ac:dyDescent="0.25">
      <c r="B209" s="92"/>
      <c r="C209" s="30"/>
      <c r="D209" s="30"/>
      <c r="E209" s="258" t="s">
        <v>209</v>
      </c>
      <c r="F209" s="259"/>
      <c r="G209" s="30"/>
      <c r="H209" s="260"/>
      <c r="I209" s="260"/>
      <c r="J209" s="39"/>
      <c r="K209" s="45">
        <f>SUM(K205:K208)</f>
        <v>4880.1400000000003</v>
      </c>
      <c r="M209">
        <v>4721.5200000000004</v>
      </c>
    </row>
    <row r="210" spans="2:17" ht="19.899999999999999" customHeight="1" x14ac:dyDescent="0.25">
      <c r="B210" s="92"/>
      <c r="C210" s="92"/>
      <c r="D210" s="92"/>
      <c r="E210" s="93"/>
      <c r="F210" s="94"/>
      <c r="G210" s="92"/>
      <c r="H210" s="260"/>
      <c r="I210" s="260"/>
      <c r="J210" s="97"/>
      <c r="K210" s="98"/>
    </row>
    <row r="211" spans="2:17" ht="19.899999999999999" customHeight="1" x14ac:dyDescent="0.25">
      <c r="B211" s="99" t="s">
        <v>207</v>
      </c>
      <c r="C211" s="92"/>
      <c r="D211" s="92"/>
      <c r="E211" s="256" t="s">
        <v>208</v>
      </c>
      <c r="F211" s="257"/>
      <c r="G211" s="92"/>
      <c r="H211" s="260"/>
      <c r="I211" s="260"/>
      <c r="J211" s="97"/>
      <c r="K211" s="40"/>
    </row>
    <row r="212" spans="2:17" ht="19.899999999999999" customHeight="1" x14ac:dyDescent="0.25">
      <c r="B212" s="92" t="s">
        <v>210</v>
      </c>
      <c r="C212" s="92">
        <v>91996</v>
      </c>
      <c r="D212" s="92" t="s">
        <v>10</v>
      </c>
      <c r="E212" s="252" t="s">
        <v>214</v>
      </c>
      <c r="F212" s="253"/>
      <c r="G212" s="30" t="s">
        <v>58</v>
      </c>
      <c r="H212" s="260">
        <v>12</v>
      </c>
      <c r="I212" s="260"/>
      <c r="J212" s="97">
        <v>34.99</v>
      </c>
      <c r="K212" s="40">
        <f t="shared" ref="K212:K217" si="25">ROUND(H212*J212,2)</f>
        <v>419.88</v>
      </c>
    </row>
    <row r="213" spans="2:17" ht="19.899999999999999" customHeight="1" x14ac:dyDescent="0.25">
      <c r="B213" s="92" t="s">
        <v>211</v>
      </c>
      <c r="C213" s="102">
        <v>91997</v>
      </c>
      <c r="D213" s="92" t="s">
        <v>10</v>
      </c>
      <c r="E213" s="252" t="s">
        <v>215</v>
      </c>
      <c r="F213" s="253"/>
      <c r="G213" s="30" t="s">
        <v>58</v>
      </c>
      <c r="H213" s="260">
        <v>4</v>
      </c>
      <c r="I213" s="260"/>
      <c r="J213" s="97">
        <v>37.08</v>
      </c>
      <c r="K213" s="40">
        <f t="shared" si="25"/>
        <v>148.32</v>
      </c>
    </row>
    <row r="214" spans="2:17" ht="31.5" customHeight="1" x14ac:dyDescent="0.25">
      <c r="B214" s="92" t="s">
        <v>212</v>
      </c>
      <c r="C214" s="103">
        <v>91953</v>
      </c>
      <c r="D214" s="92" t="s">
        <v>10</v>
      </c>
      <c r="E214" s="252" t="s">
        <v>447</v>
      </c>
      <c r="F214" s="253"/>
      <c r="G214" s="30" t="s">
        <v>58</v>
      </c>
      <c r="H214" s="260">
        <v>5</v>
      </c>
      <c r="I214" s="260"/>
      <c r="J214" s="97">
        <v>28.93</v>
      </c>
      <c r="K214" s="40">
        <f t="shared" si="25"/>
        <v>144.65</v>
      </c>
    </row>
    <row r="215" spans="2:17" ht="19.899999999999999" customHeight="1" x14ac:dyDescent="0.25">
      <c r="B215" s="92" t="s">
        <v>213</v>
      </c>
      <c r="C215" s="92">
        <v>91955</v>
      </c>
      <c r="D215" s="92" t="s">
        <v>10</v>
      </c>
      <c r="E215" s="254" t="s">
        <v>216</v>
      </c>
      <c r="F215" s="255"/>
      <c r="G215" s="30" t="s">
        <v>58</v>
      </c>
      <c r="H215" s="260">
        <v>4</v>
      </c>
      <c r="I215" s="260"/>
      <c r="J215" s="97">
        <v>36.07</v>
      </c>
      <c r="K215" s="40">
        <f t="shared" si="25"/>
        <v>144.28</v>
      </c>
    </row>
    <row r="216" spans="2:17" ht="29.25" customHeight="1" x14ac:dyDescent="0.25">
      <c r="B216" s="92" t="s">
        <v>362</v>
      </c>
      <c r="C216" s="92">
        <v>91996</v>
      </c>
      <c r="D216" s="92" t="s">
        <v>10</v>
      </c>
      <c r="E216" s="252" t="s">
        <v>448</v>
      </c>
      <c r="F216" s="255"/>
      <c r="G216" s="30" t="s">
        <v>58</v>
      </c>
      <c r="H216" s="260">
        <v>3</v>
      </c>
      <c r="I216" s="260"/>
      <c r="J216" s="97">
        <v>34.99</v>
      </c>
      <c r="K216" s="40">
        <f t="shared" si="25"/>
        <v>104.97</v>
      </c>
    </row>
    <row r="217" spans="2:17" ht="30" customHeight="1" x14ac:dyDescent="0.25">
      <c r="B217" s="92" t="s">
        <v>363</v>
      </c>
      <c r="C217" s="92">
        <v>97586</v>
      </c>
      <c r="D217" s="92" t="s">
        <v>10</v>
      </c>
      <c r="E217" s="252" t="s">
        <v>233</v>
      </c>
      <c r="F217" s="253"/>
      <c r="G217" s="30" t="s">
        <v>58</v>
      </c>
      <c r="H217" s="260">
        <v>16</v>
      </c>
      <c r="I217" s="260"/>
      <c r="J217" s="97">
        <v>180.35</v>
      </c>
      <c r="K217" s="40">
        <f t="shared" si="25"/>
        <v>2885.6</v>
      </c>
    </row>
    <row r="218" spans="2:17" ht="19.899999999999999" customHeight="1" x14ac:dyDescent="0.25">
      <c r="B218" s="92"/>
      <c r="C218" s="92"/>
      <c r="D218" s="92"/>
      <c r="E218" s="258" t="s">
        <v>217</v>
      </c>
      <c r="F218" s="259"/>
      <c r="G218" s="92"/>
      <c r="H218" s="260"/>
      <c r="I218" s="260"/>
      <c r="J218" s="97"/>
      <c r="K218" s="45">
        <f>SUM(K212:K217)</f>
        <v>3847.7</v>
      </c>
      <c r="M218">
        <v>4342.84</v>
      </c>
    </row>
    <row r="219" spans="2:17" ht="19.899999999999999" customHeight="1" x14ac:dyDescent="0.25">
      <c r="B219" s="92"/>
      <c r="C219" s="92"/>
      <c r="D219" s="92"/>
      <c r="E219" s="93"/>
      <c r="F219" s="94"/>
      <c r="G219" s="92"/>
      <c r="H219" s="260"/>
      <c r="I219" s="260"/>
      <c r="J219" s="97"/>
      <c r="K219" s="98"/>
    </row>
    <row r="220" spans="2:17" ht="19.899999999999999" customHeight="1" x14ac:dyDescent="0.25">
      <c r="B220" s="99">
        <v>13</v>
      </c>
      <c r="C220" s="92"/>
      <c r="D220" s="92"/>
      <c r="E220" s="263" t="s">
        <v>219</v>
      </c>
      <c r="F220" s="264"/>
      <c r="G220" s="92"/>
      <c r="H220" s="260"/>
      <c r="I220" s="260"/>
      <c r="J220" s="97"/>
      <c r="K220" s="98"/>
    </row>
    <row r="221" spans="2:17" ht="19.899999999999999" customHeight="1" x14ac:dyDescent="0.25">
      <c r="B221" s="92" t="s">
        <v>220</v>
      </c>
      <c r="C221" s="92">
        <v>99803</v>
      </c>
      <c r="D221" s="92" t="s">
        <v>10</v>
      </c>
      <c r="E221" s="254" t="s">
        <v>222</v>
      </c>
      <c r="F221" s="255"/>
      <c r="G221" s="92" t="s">
        <v>55</v>
      </c>
      <c r="H221" s="260">
        <v>161.46</v>
      </c>
      <c r="I221" s="260"/>
      <c r="J221" s="97">
        <v>2.29</v>
      </c>
      <c r="K221" s="40">
        <f t="shared" ref="K221:K222" si="26">ROUND(H221*J221,2)</f>
        <v>369.74</v>
      </c>
    </row>
    <row r="222" spans="2:17" ht="19.899999999999999" customHeight="1" x14ac:dyDescent="0.25">
      <c r="B222" s="92" t="s">
        <v>221</v>
      </c>
      <c r="C222" s="92">
        <v>99806</v>
      </c>
      <c r="D222" s="92" t="s">
        <v>10</v>
      </c>
      <c r="E222" s="265" t="s">
        <v>223</v>
      </c>
      <c r="F222" s="266"/>
      <c r="G222" s="92" t="s">
        <v>55</v>
      </c>
      <c r="H222" s="260">
        <v>64.180000000000007</v>
      </c>
      <c r="I222" s="260"/>
      <c r="J222" s="97">
        <v>0.94</v>
      </c>
      <c r="K222" s="40">
        <f t="shared" si="26"/>
        <v>60.33</v>
      </c>
    </row>
    <row r="223" spans="2:17" ht="19.899999999999999" customHeight="1" x14ac:dyDescent="0.25">
      <c r="B223" s="92"/>
      <c r="C223" s="92"/>
      <c r="D223" s="92"/>
      <c r="E223" s="258" t="s">
        <v>364</v>
      </c>
      <c r="F223" s="259"/>
      <c r="G223" s="92"/>
      <c r="H223" s="260"/>
      <c r="I223" s="260"/>
      <c r="J223" s="97"/>
      <c r="K223" s="45">
        <f>SUM(K221:K222)</f>
        <v>430.07</v>
      </c>
      <c r="M223">
        <v>383.29</v>
      </c>
    </row>
    <row r="224" spans="2:17" ht="19.899999999999999" customHeight="1" x14ac:dyDescent="0.25">
      <c r="B224" s="30"/>
      <c r="C224" s="59"/>
      <c r="D224" s="60"/>
      <c r="E224" s="322" t="s">
        <v>0</v>
      </c>
      <c r="F224" s="322"/>
      <c r="G224" s="35"/>
      <c r="H224" s="341"/>
      <c r="I224" s="341"/>
      <c r="J224" s="61" t="s">
        <v>53</v>
      </c>
      <c r="K224" s="45">
        <f>K14+K28+K35+K41+K49+K54+K60+K66+K71+K75+K81+K85+K97+K107+K115+K124+K137+K150+K157+K178+K185+K190+K195+K202+K209+K218+K223</f>
        <v>365762.87</v>
      </c>
      <c r="M224" s="24">
        <f>SUM(K9:K223)/2</f>
        <v>365762.87</v>
      </c>
      <c r="N224" s="243">
        <f>SUM(M14:M223)</f>
        <v>337119.91000000003</v>
      </c>
      <c r="O224" s="25" t="s">
        <v>52</v>
      </c>
      <c r="Q224" s="2">
        <f>SUM(K9:K223)/2</f>
        <v>365762.87</v>
      </c>
    </row>
    <row r="225" spans="2:14" ht="19.899999999999999" customHeight="1" x14ac:dyDescent="0.25">
      <c r="B225" s="30"/>
      <c r="C225" s="30"/>
      <c r="D225" s="62"/>
      <c r="E225" s="322" t="s">
        <v>7</v>
      </c>
      <c r="F225" s="322"/>
      <c r="G225" s="63">
        <f>K245</f>
        <v>0.25728523691615091</v>
      </c>
      <c r="H225" s="314"/>
      <c r="I225" s="315"/>
      <c r="J225" s="61" t="s">
        <v>53</v>
      </c>
      <c r="K225" s="45">
        <f>K224*G225+K224</f>
        <v>459868.25666308129</v>
      </c>
      <c r="N225" s="244">
        <f>N224-K224</f>
        <v>-28642.959999999963</v>
      </c>
    </row>
    <row r="226" spans="2:14" x14ac:dyDescent="0.25">
      <c r="B226" s="64"/>
      <c r="C226" s="64"/>
      <c r="D226" s="65"/>
      <c r="E226" s="66"/>
      <c r="F226" s="66"/>
      <c r="G226" s="67"/>
      <c r="H226" s="64"/>
      <c r="I226" s="64"/>
      <c r="J226" s="64"/>
      <c r="K226" s="68"/>
    </row>
    <row r="227" spans="2:14" x14ac:dyDescent="0.25">
      <c r="B227" s="64"/>
      <c r="C227" s="64"/>
      <c r="D227" s="65"/>
      <c r="E227" s="66"/>
      <c r="F227" s="66"/>
      <c r="G227" s="67"/>
      <c r="H227" s="64"/>
      <c r="I227" s="64"/>
      <c r="J227" s="64"/>
      <c r="K227" s="68"/>
    </row>
    <row r="228" spans="2:14" x14ac:dyDescent="0.25">
      <c r="B228" s="65"/>
      <c r="C228" s="65"/>
      <c r="D228" s="65"/>
      <c r="E228" s="294"/>
      <c r="F228" s="294"/>
      <c r="G228" s="65"/>
      <c r="H228" s="69"/>
      <c r="I228" s="69"/>
      <c r="J228" s="70"/>
      <c r="K228" s="70"/>
    </row>
    <row r="229" spans="2:14" x14ac:dyDescent="0.25">
      <c r="B229" s="65"/>
      <c r="C229" s="65"/>
      <c r="D229" s="71" t="s">
        <v>8</v>
      </c>
      <c r="E229" s="295" t="s">
        <v>9</v>
      </c>
      <c r="F229" s="296"/>
      <c r="G229" s="71" t="s">
        <v>12</v>
      </c>
      <c r="H229" s="72"/>
      <c r="I229" s="69"/>
      <c r="J229" s="70"/>
      <c r="K229" s="70"/>
    </row>
    <row r="230" spans="2:14" x14ac:dyDescent="0.25">
      <c r="B230" s="65"/>
      <c r="C230" s="65"/>
      <c r="D230" s="73" t="s">
        <v>392</v>
      </c>
      <c r="E230" s="297" t="s">
        <v>429</v>
      </c>
      <c r="F230" s="298"/>
      <c r="G230" s="74">
        <v>44743</v>
      </c>
      <c r="H230" s="72"/>
      <c r="I230" s="69"/>
      <c r="J230" s="70"/>
      <c r="K230" s="70"/>
    </row>
    <row r="231" spans="2:14" x14ac:dyDescent="0.25">
      <c r="B231" s="65"/>
      <c r="C231" s="65"/>
      <c r="D231" s="73" t="s">
        <v>10</v>
      </c>
      <c r="E231" s="297" t="s">
        <v>11</v>
      </c>
      <c r="F231" s="298"/>
      <c r="G231" s="74">
        <v>44896</v>
      </c>
      <c r="H231" s="72"/>
      <c r="I231" s="69"/>
      <c r="J231" s="70"/>
      <c r="K231" s="70"/>
    </row>
    <row r="232" spans="2:14" x14ac:dyDescent="0.25">
      <c r="B232" s="65"/>
      <c r="C232" s="65"/>
      <c r="D232" s="75"/>
      <c r="E232" s="76"/>
      <c r="F232" s="76"/>
      <c r="G232" s="77"/>
      <c r="H232" s="72"/>
      <c r="I232" s="69"/>
      <c r="J232" s="70"/>
      <c r="K232" s="70"/>
    </row>
    <row r="233" spans="2:14" x14ac:dyDescent="0.25">
      <c r="B233" s="65"/>
      <c r="C233" s="65"/>
      <c r="D233" s="65"/>
      <c r="E233" s="294"/>
      <c r="F233" s="294"/>
      <c r="G233" s="65"/>
      <c r="H233" s="69"/>
      <c r="I233" s="69"/>
      <c r="J233" s="70"/>
      <c r="K233" s="70"/>
    </row>
    <row r="234" spans="2:14" x14ac:dyDescent="0.25">
      <c r="B234" s="65"/>
      <c r="C234" s="65"/>
      <c r="D234" s="65"/>
      <c r="E234" s="302" t="s">
        <v>13</v>
      </c>
      <c r="F234" s="302"/>
      <c r="G234" s="62"/>
      <c r="H234" s="342"/>
      <c r="I234" s="342"/>
      <c r="J234" s="37"/>
      <c r="K234" s="37"/>
    </row>
    <row r="235" spans="2:14" ht="15.75" customHeight="1" x14ac:dyDescent="0.25">
      <c r="B235" s="65"/>
      <c r="C235" s="65"/>
      <c r="D235" s="65"/>
      <c r="E235" s="279" t="s">
        <v>14</v>
      </c>
      <c r="F235" s="280"/>
      <c r="G235" s="78"/>
      <c r="H235" s="303"/>
      <c r="I235" s="304"/>
      <c r="J235" s="37"/>
      <c r="K235" s="79">
        <v>0.03</v>
      </c>
    </row>
    <row r="236" spans="2:14" x14ac:dyDescent="0.25">
      <c r="B236" s="65"/>
      <c r="C236" s="65"/>
      <c r="D236" s="65"/>
      <c r="E236" s="271" t="s">
        <v>15</v>
      </c>
      <c r="F236" s="272"/>
      <c r="G236" s="63"/>
      <c r="H236" s="305"/>
      <c r="I236" s="306"/>
      <c r="J236" s="37"/>
      <c r="K236" s="79">
        <v>8.0000000000000002E-3</v>
      </c>
    </row>
    <row r="237" spans="2:14" x14ac:dyDescent="0.25">
      <c r="B237" s="65"/>
      <c r="C237" s="65"/>
      <c r="D237" s="65"/>
      <c r="E237" s="271" t="s">
        <v>16</v>
      </c>
      <c r="F237" s="272"/>
      <c r="G237" s="63"/>
      <c r="H237" s="305"/>
      <c r="I237" s="306"/>
      <c r="J237" s="37"/>
      <c r="K237" s="79">
        <v>1.0999999999999999E-2</v>
      </c>
    </row>
    <row r="238" spans="2:14" x14ac:dyDescent="0.25">
      <c r="B238" s="65"/>
      <c r="C238" s="65"/>
      <c r="D238" s="65"/>
      <c r="E238" s="271" t="s">
        <v>17</v>
      </c>
      <c r="F238" s="272"/>
      <c r="G238" s="63"/>
      <c r="H238" s="305"/>
      <c r="I238" s="306"/>
      <c r="J238" s="37"/>
      <c r="K238" s="79">
        <v>9.4000000000000004E-3</v>
      </c>
    </row>
    <row r="239" spans="2:14" x14ac:dyDescent="0.25">
      <c r="B239" s="65"/>
      <c r="C239" s="65"/>
      <c r="D239" s="65"/>
      <c r="E239" s="271" t="s">
        <v>18</v>
      </c>
      <c r="F239" s="272"/>
      <c r="G239" s="63"/>
      <c r="H239" s="305"/>
      <c r="I239" s="306"/>
      <c r="J239" s="37"/>
      <c r="K239" s="79">
        <v>5.5E-2</v>
      </c>
    </row>
    <row r="240" spans="2:14" x14ac:dyDescent="0.25">
      <c r="B240" s="65"/>
      <c r="C240" s="65"/>
      <c r="D240" s="65"/>
      <c r="E240" s="271" t="s">
        <v>19</v>
      </c>
      <c r="F240" s="272"/>
      <c r="G240" s="63"/>
      <c r="H240" s="305"/>
      <c r="I240" s="306"/>
      <c r="J240" s="37"/>
      <c r="K240" s="79">
        <v>3.6499999999999998E-2</v>
      </c>
    </row>
    <row r="241" spans="2:11" x14ac:dyDescent="0.25">
      <c r="B241" s="65"/>
      <c r="C241" s="65"/>
      <c r="D241" s="65"/>
      <c r="E241" s="329" t="s">
        <v>20</v>
      </c>
      <c r="F241" s="329"/>
      <c r="G241" s="80"/>
      <c r="H241" s="307"/>
      <c r="I241" s="305"/>
      <c r="J241" s="37"/>
      <c r="K241" s="79">
        <v>0.03</v>
      </c>
    </row>
    <row r="242" spans="2:11" x14ac:dyDescent="0.25">
      <c r="B242" s="65"/>
      <c r="C242" s="65"/>
      <c r="D242" s="65"/>
      <c r="E242" s="308" t="s">
        <v>23</v>
      </c>
      <c r="F242" s="308"/>
      <c r="G242" s="81"/>
      <c r="H242" s="309"/>
      <c r="I242" s="310"/>
      <c r="J242" s="82"/>
      <c r="K242" s="83">
        <v>4.4999999999999998E-2</v>
      </c>
    </row>
    <row r="243" spans="2:11" x14ac:dyDescent="0.25">
      <c r="B243" s="65"/>
      <c r="C243" s="65"/>
      <c r="D243" s="65"/>
      <c r="E243" s="314"/>
      <c r="F243" s="315"/>
      <c r="G243" s="80"/>
      <c r="H243" s="314"/>
      <c r="I243" s="315"/>
      <c r="J243" s="37"/>
      <c r="K243" s="79"/>
    </row>
    <row r="244" spans="2:11" x14ac:dyDescent="0.25">
      <c r="B244" s="65"/>
      <c r="C244" s="65"/>
      <c r="D244" s="65"/>
      <c r="E244" s="311" t="s">
        <v>21</v>
      </c>
      <c r="F244" s="311"/>
      <c r="G244" s="84"/>
      <c r="H244" s="317">
        <v>0.251</v>
      </c>
      <c r="I244" s="317"/>
      <c r="J244" s="37"/>
      <c r="K244" s="79"/>
    </row>
    <row r="245" spans="2:11" x14ac:dyDescent="0.25">
      <c r="B245" s="65"/>
      <c r="C245" s="65"/>
      <c r="D245" s="65"/>
      <c r="E245" s="312" t="s">
        <v>22</v>
      </c>
      <c r="F245" s="313"/>
      <c r="G245" s="85"/>
      <c r="H245" s="313"/>
      <c r="I245" s="316"/>
      <c r="J245" s="37"/>
      <c r="K245" s="86">
        <f>((1+K235+K236+K237)*(1+K238)*(1+K239))/(1-K240-K241-K242)-1</f>
        <v>0.25728523691615091</v>
      </c>
    </row>
    <row r="246" spans="2:11" x14ac:dyDescent="0.25">
      <c r="B246" s="65"/>
      <c r="C246" s="65"/>
      <c r="D246" s="65"/>
      <c r="E246" s="294"/>
      <c r="F246" s="294"/>
      <c r="G246" s="65"/>
      <c r="H246" s="69"/>
      <c r="I246" s="69"/>
      <c r="J246" s="70"/>
      <c r="K246" s="70"/>
    </row>
    <row r="247" spans="2:11" x14ac:dyDescent="0.25">
      <c r="E247" s="301"/>
      <c r="F247" s="301"/>
    </row>
    <row r="248" spans="2:11" x14ac:dyDescent="0.25">
      <c r="E248" s="301"/>
      <c r="F248" s="301"/>
    </row>
    <row r="249" spans="2:11" ht="15" customHeight="1" x14ac:dyDescent="0.25">
      <c r="D249" s="330" t="s">
        <v>24</v>
      </c>
      <c r="E249" s="331"/>
      <c r="F249" s="331"/>
      <c r="G249" s="331"/>
    </row>
    <row r="250" spans="2:11" x14ac:dyDescent="0.25">
      <c r="D250" s="331"/>
      <c r="E250" s="331"/>
      <c r="F250" s="331"/>
      <c r="G250" s="331"/>
    </row>
    <row r="251" spans="2:11" x14ac:dyDescent="0.25">
      <c r="D251" s="331"/>
      <c r="E251" s="331"/>
      <c r="F251" s="331"/>
      <c r="G251" s="331"/>
    </row>
    <row r="252" spans="2:11" x14ac:dyDescent="0.25">
      <c r="D252" s="331"/>
      <c r="E252" s="331"/>
      <c r="F252" s="331"/>
      <c r="G252" s="331"/>
    </row>
    <row r="253" spans="2:11" x14ac:dyDescent="0.25">
      <c r="E253" s="301"/>
      <c r="F253" s="301"/>
    </row>
    <row r="254" spans="2:11" x14ac:dyDescent="0.25">
      <c r="D254" s="335" t="s">
        <v>25</v>
      </c>
      <c r="E254" s="336"/>
      <c r="F254" s="336"/>
      <c r="G254" s="337"/>
    </row>
    <row r="255" spans="2:11" x14ac:dyDescent="0.25">
      <c r="D255" s="332" t="s">
        <v>26</v>
      </c>
      <c r="E255" s="333"/>
      <c r="F255" s="333"/>
      <c r="G255" s="334"/>
    </row>
    <row r="256" spans="2:11" x14ac:dyDescent="0.25">
      <c r="D256" s="338" t="s">
        <v>451</v>
      </c>
      <c r="E256" s="339"/>
      <c r="F256" s="339"/>
      <c r="G256" s="340"/>
    </row>
    <row r="257" spans="4:7" x14ac:dyDescent="0.25">
      <c r="D257" s="10"/>
      <c r="E257" s="10"/>
      <c r="F257" s="10"/>
      <c r="G257" s="10"/>
    </row>
    <row r="258" spans="4:7" x14ac:dyDescent="0.25">
      <c r="D258" s="10"/>
      <c r="E258" s="10"/>
      <c r="F258" s="10"/>
      <c r="G258" s="10"/>
    </row>
    <row r="259" spans="4:7" x14ac:dyDescent="0.25">
      <c r="D259" s="10"/>
      <c r="E259" s="10"/>
      <c r="F259" s="10"/>
      <c r="G259" s="10"/>
    </row>
    <row r="260" spans="4:7" x14ac:dyDescent="0.25">
      <c r="D260" s="10"/>
      <c r="E260" s="10"/>
      <c r="F260" s="10" t="s">
        <v>452</v>
      </c>
      <c r="G260" s="10"/>
    </row>
    <row r="261" spans="4:7" x14ac:dyDescent="0.25">
      <c r="D261" s="10"/>
      <c r="E261" s="10"/>
      <c r="F261" s="10"/>
      <c r="G261" s="10"/>
    </row>
    <row r="262" spans="4:7" x14ac:dyDescent="0.25">
      <c r="D262" s="10"/>
      <c r="E262" s="10"/>
      <c r="F262" s="10"/>
      <c r="G262" s="10"/>
    </row>
    <row r="263" spans="4:7" x14ac:dyDescent="0.25">
      <c r="D263" s="10"/>
      <c r="E263" s="10"/>
      <c r="F263" s="10"/>
      <c r="G263" s="10"/>
    </row>
    <row r="264" spans="4:7" x14ac:dyDescent="0.25">
      <c r="D264" s="10"/>
      <c r="E264" s="10"/>
      <c r="F264" s="10"/>
      <c r="G264" s="10"/>
    </row>
    <row r="265" spans="4:7" x14ac:dyDescent="0.25">
      <c r="D265" s="10"/>
      <c r="E265" s="10"/>
      <c r="F265" s="21" t="s">
        <v>255</v>
      </c>
      <c r="G265" s="21"/>
    </row>
    <row r="266" spans="4:7" x14ac:dyDescent="0.25">
      <c r="D266" s="10"/>
      <c r="E266" s="10"/>
      <c r="F266" s="10" t="s">
        <v>256</v>
      </c>
      <c r="G266" s="10"/>
    </row>
    <row r="267" spans="4:7" x14ac:dyDescent="0.25">
      <c r="D267" s="10"/>
      <c r="E267" s="10"/>
      <c r="F267" s="10" t="s">
        <v>376</v>
      </c>
      <c r="G267" s="10"/>
    </row>
    <row r="268" spans="4:7" x14ac:dyDescent="0.25">
      <c r="D268" s="10"/>
      <c r="E268" s="10"/>
      <c r="F268" s="10"/>
      <c r="G268" s="10"/>
    </row>
    <row r="269" spans="4:7" x14ac:dyDescent="0.25">
      <c r="D269" s="10"/>
      <c r="E269" s="10"/>
      <c r="F269" s="10"/>
      <c r="G269" s="10"/>
    </row>
    <row r="270" spans="4:7" x14ac:dyDescent="0.25">
      <c r="D270" s="10"/>
      <c r="E270" s="10"/>
      <c r="F270" s="10"/>
      <c r="G270" s="10"/>
    </row>
    <row r="271" spans="4:7" x14ac:dyDescent="0.25">
      <c r="D271" s="10"/>
      <c r="E271" s="10"/>
      <c r="F271" s="10"/>
      <c r="G271" s="10"/>
    </row>
    <row r="272" spans="4:7" x14ac:dyDescent="0.25">
      <c r="D272" s="10"/>
      <c r="E272" s="10"/>
      <c r="F272" s="10"/>
      <c r="G272" s="10"/>
    </row>
    <row r="273" spans="4:8" x14ac:dyDescent="0.25">
      <c r="D273" s="10"/>
      <c r="E273" s="10"/>
      <c r="F273" s="10"/>
      <c r="G273" s="10"/>
    </row>
    <row r="274" spans="4:8" x14ac:dyDescent="0.25">
      <c r="D274" s="10"/>
      <c r="E274" s="10"/>
      <c r="F274" s="10"/>
      <c r="G274" s="10"/>
    </row>
    <row r="275" spans="4:8" x14ac:dyDescent="0.25">
      <c r="D275" s="10"/>
      <c r="E275" s="10"/>
      <c r="F275"/>
      <c r="G275" s="10"/>
    </row>
    <row r="277" spans="4:8" x14ac:dyDescent="0.25">
      <c r="F277" s="327"/>
      <c r="G277" s="327"/>
      <c r="H277" s="327"/>
    </row>
    <row r="278" spans="4:8" x14ac:dyDescent="0.25">
      <c r="F278" s="327"/>
      <c r="G278" s="327"/>
      <c r="H278" s="327"/>
    </row>
    <row r="279" spans="4:8" x14ac:dyDescent="0.25">
      <c r="F279" s="327"/>
      <c r="G279" s="327"/>
      <c r="H279" s="327"/>
    </row>
    <row r="280" spans="4:8" x14ac:dyDescent="0.25">
      <c r="F280" s="327"/>
      <c r="G280" s="327"/>
      <c r="H280" s="327"/>
    </row>
    <row r="281" spans="4:8" x14ac:dyDescent="0.25">
      <c r="F281" s="327"/>
      <c r="G281" s="327"/>
      <c r="H281" s="327"/>
    </row>
    <row r="282" spans="4:8" x14ac:dyDescent="0.25">
      <c r="F282" s="327"/>
      <c r="G282" s="327"/>
      <c r="H282" s="327"/>
    </row>
    <row r="283" spans="4:8" x14ac:dyDescent="0.25">
      <c r="F283" s="328"/>
      <c r="G283" s="328"/>
      <c r="H283" s="328"/>
    </row>
    <row r="298" spans="6:8" x14ac:dyDescent="0.25">
      <c r="F298" s="327"/>
      <c r="G298" s="327"/>
      <c r="H298" s="327"/>
    </row>
    <row r="299" spans="6:8" x14ac:dyDescent="0.25">
      <c r="F299" s="327"/>
      <c r="G299" s="327"/>
      <c r="H299" s="327"/>
    </row>
    <row r="300" spans="6:8" x14ac:dyDescent="0.25">
      <c r="F300" s="327"/>
      <c r="G300" s="327"/>
      <c r="H300" s="327"/>
    </row>
    <row r="301" spans="6:8" x14ac:dyDescent="0.25">
      <c r="F301" s="327"/>
      <c r="G301" s="327"/>
      <c r="H301" s="327"/>
    </row>
    <row r="302" spans="6:8" x14ac:dyDescent="0.25">
      <c r="F302" s="327"/>
      <c r="G302" s="327"/>
      <c r="H302" s="327"/>
    </row>
    <row r="303" spans="6:8" x14ac:dyDescent="0.25">
      <c r="F303" s="327"/>
      <c r="G303" s="327"/>
      <c r="H303" s="327"/>
    </row>
    <row r="304" spans="6:8" x14ac:dyDescent="0.25">
      <c r="F304" s="328"/>
      <c r="G304" s="328"/>
      <c r="H304" s="328"/>
    </row>
  </sheetData>
  <mergeCells count="412">
    <mergeCell ref="H96:I96"/>
    <mergeCell ref="H93:I93"/>
    <mergeCell ref="H94:I94"/>
    <mergeCell ref="H100:I100"/>
    <mergeCell ref="H113:I113"/>
    <mergeCell ref="H172:I172"/>
    <mergeCell ref="E170:F170"/>
    <mergeCell ref="E171:F171"/>
    <mergeCell ref="E172:F172"/>
    <mergeCell ref="E126:F126"/>
    <mergeCell ref="E124:F124"/>
    <mergeCell ref="H123:I123"/>
    <mergeCell ref="H122:I122"/>
    <mergeCell ref="H121:I121"/>
    <mergeCell ref="H120:I120"/>
    <mergeCell ref="E119:F119"/>
    <mergeCell ref="E123:F123"/>
    <mergeCell ref="E128:F128"/>
    <mergeCell ref="H103:I103"/>
    <mergeCell ref="H105:I105"/>
    <mergeCell ref="H141:I141"/>
    <mergeCell ref="H142:I142"/>
    <mergeCell ref="H131:I131"/>
    <mergeCell ref="H132:I132"/>
    <mergeCell ref="H95:I95"/>
    <mergeCell ref="H38:I38"/>
    <mergeCell ref="H39:I39"/>
    <mergeCell ref="H40:I40"/>
    <mergeCell ref="H155:I155"/>
    <mergeCell ref="E155:F155"/>
    <mergeCell ref="E167:F167"/>
    <mergeCell ref="E168:F168"/>
    <mergeCell ref="H168:I168"/>
    <mergeCell ref="H104:I104"/>
    <mergeCell ref="H89:I89"/>
    <mergeCell ref="H90:I90"/>
    <mergeCell ref="H91:I91"/>
    <mergeCell ref="E87:F87"/>
    <mergeCell ref="E88:F88"/>
    <mergeCell ref="H129:I129"/>
    <mergeCell ref="E129:F129"/>
    <mergeCell ref="E130:F130"/>
    <mergeCell ref="H130:I130"/>
    <mergeCell ref="H106:I106"/>
    <mergeCell ref="H110:I110"/>
    <mergeCell ref="H111:I111"/>
    <mergeCell ref="H112:I112"/>
    <mergeCell ref="H92:I92"/>
    <mergeCell ref="H139:I139"/>
    <mergeCell ref="H140:I140"/>
    <mergeCell ref="H156:I156"/>
    <mergeCell ref="H157:I157"/>
    <mergeCell ref="H158:I158"/>
    <mergeCell ref="H159:I159"/>
    <mergeCell ref="H166:I166"/>
    <mergeCell ref="H143:I143"/>
    <mergeCell ref="E141:F141"/>
    <mergeCell ref="E142:F142"/>
    <mergeCell ref="E150:F150"/>
    <mergeCell ref="E152:F152"/>
    <mergeCell ref="E153:F153"/>
    <mergeCell ref="E154:F154"/>
    <mergeCell ref="E156:F156"/>
    <mergeCell ref="E157:F157"/>
    <mergeCell ref="E159:F159"/>
    <mergeCell ref="E160:F160"/>
    <mergeCell ref="H160:I160"/>
    <mergeCell ref="H153:I153"/>
    <mergeCell ref="H154:I154"/>
    <mergeCell ref="E144:F144"/>
    <mergeCell ref="E145:F145"/>
    <mergeCell ref="E146:F146"/>
    <mergeCell ref="H187:I187"/>
    <mergeCell ref="H178:I178"/>
    <mergeCell ref="E175:F175"/>
    <mergeCell ref="E178:F178"/>
    <mergeCell ref="E176:F176"/>
    <mergeCell ref="H176:I176"/>
    <mergeCell ref="E177:F177"/>
    <mergeCell ref="H177:I177"/>
    <mergeCell ref="H183:I183"/>
    <mergeCell ref="H175:I175"/>
    <mergeCell ref="E187:F187"/>
    <mergeCell ref="H184:I184"/>
    <mergeCell ref="H185:I185"/>
    <mergeCell ref="H186:I186"/>
    <mergeCell ref="H162:I162"/>
    <mergeCell ref="H163:I163"/>
    <mergeCell ref="H164:I164"/>
    <mergeCell ref="H165:I165"/>
    <mergeCell ref="H181:I181"/>
    <mergeCell ref="H182:I182"/>
    <mergeCell ref="E182:F182"/>
    <mergeCell ref="E174:F174"/>
    <mergeCell ref="H144:I144"/>
    <mergeCell ref="H167:I167"/>
    <mergeCell ref="E162:F162"/>
    <mergeCell ref="E163:F163"/>
    <mergeCell ref="E164:F164"/>
    <mergeCell ref="E165:F165"/>
    <mergeCell ref="E166:F166"/>
    <mergeCell ref="H169:I169"/>
    <mergeCell ref="H145:I145"/>
    <mergeCell ref="H146:I146"/>
    <mergeCell ref="H147:I147"/>
    <mergeCell ref="H148:I148"/>
    <mergeCell ref="H149:I149"/>
    <mergeCell ref="H150:I150"/>
    <mergeCell ref="H151:I151"/>
    <mergeCell ref="H152:I152"/>
    <mergeCell ref="F298:H304"/>
    <mergeCell ref="F277:H283"/>
    <mergeCell ref="H78:I78"/>
    <mergeCell ref="H79:I79"/>
    <mergeCell ref="H80:I80"/>
    <mergeCell ref="E246:F246"/>
    <mergeCell ref="E247:F247"/>
    <mergeCell ref="E248:F248"/>
    <mergeCell ref="E241:F241"/>
    <mergeCell ref="E84:F84"/>
    <mergeCell ref="D249:G252"/>
    <mergeCell ref="D255:G255"/>
    <mergeCell ref="D254:G254"/>
    <mergeCell ref="D256:G256"/>
    <mergeCell ref="E243:F243"/>
    <mergeCell ref="H224:I224"/>
    <mergeCell ref="H234:I234"/>
    <mergeCell ref="H87:I87"/>
    <mergeCell ref="H88:I88"/>
    <mergeCell ref="H128:I128"/>
    <mergeCell ref="H173:I173"/>
    <mergeCell ref="H174:I174"/>
    <mergeCell ref="H170:I170"/>
    <mergeCell ref="H171:I171"/>
    <mergeCell ref="E225:F225"/>
    <mergeCell ref="E224:F224"/>
    <mergeCell ref="E54:F54"/>
    <mergeCell ref="E143:F143"/>
    <mergeCell ref="E86:F86"/>
    <mergeCell ref="E70:F70"/>
    <mergeCell ref="E131:F131"/>
    <mergeCell ref="E132:F132"/>
    <mergeCell ref="E133:F133"/>
    <mergeCell ref="E134:F134"/>
    <mergeCell ref="E135:F135"/>
    <mergeCell ref="E136:F136"/>
    <mergeCell ref="E137:F137"/>
    <mergeCell ref="E139:F139"/>
    <mergeCell ref="E117:F117"/>
    <mergeCell ref="E120:F120"/>
    <mergeCell ref="E118:F118"/>
    <mergeCell ref="E77:F77"/>
    <mergeCell ref="E78:F78"/>
    <mergeCell ref="E140:F140"/>
    <mergeCell ref="E96:F96"/>
    <mergeCell ref="E188:F188"/>
    <mergeCell ref="E189:F189"/>
    <mergeCell ref="E173:F173"/>
    <mergeCell ref="H74:I74"/>
    <mergeCell ref="H44:I44"/>
    <mergeCell ref="H45:I45"/>
    <mergeCell ref="H46:I46"/>
    <mergeCell ref="H53:I53"/>
    <mergeCell ref="H84:I84"/>
    <mergeCell ref="H85:I85"/>
    <mergeCell ref="H86:I86"/>
    <mergeCell ref="E47:F47"/>
    <mergeCell ref="H69:I69"/>
    <mergeCell ref="H70:I70"/>
    <mergeCell ref="E51:F51"/>
    <mergeCell ref="H65:I65"/>
    <mergeCell ref="H58:I58"/>
    <mergeCell ref="H64:I64"/>
    <mergeCell ref="H59:I59"/>
    <mergeCell ref="H48:I48"/>
    <mergeCell ref="E48:F48"/>
    <mergeCell ref="H47:I47"/>
    <mergeCell ref="E66:F66"/>
    <mergeCell ref="E71:F71"/>
    <mergeCell ref="E81:F81"/>
    <mergeCell ref="E75:F75"/>
    <mergeCell ref="E59:F59"/>
    <mergeCell ref="E15:F15"/>
    <mergeCell ref="H18:I18"/>
    <mergeCell ref="H24:I24"/>
    <mergeCell ref="E28:F28"/>
    <mergeCell ref="H20:I20"/>
    <mergeCell ref="E24:F24"/>
    <mergeCell ref="E26:F26"/>
    <mergeCell ref="E27:F27"/>
    <mergeCell ref="H26:I26"/>
    <mergeCell ref="H27:I27"/>
    <mergeCell ref="E38:F38"/>
    <mergeCell ref="E235:F235"/>
    <mergeCell ref="E37:F37"/>
    <mergeCell ref="H57:I57"/>
    <mergeCell ref="H63:I63"/>
    <mergeCell ref="E79:F79"/>
    <mergeCell ref="E80:F80"/>
    <mergeCell ref="E57:F57"/>
    <mergeCell ref="E39:F39"/>
    <mergeCell ref="E40:F40"/>
    <mergeCell ref="E62:F62"/>
    <mergeCell ref="E63:F63"/>
    <mergeCell ref="E65:F65"/>
    <mergeCell ref="E68:F68"/>
    <mergeCell ref="E69:F69"/>
    <mergeCell ref="E42:F42"/>
    <mergeCell ref="E44:F44"/>
    <mergeCell ref="E49:F49"/>
    <mergeCell ref="E45:F45"/>
    <mergeCell ref="E46:F46"/>
    <mergeCell ref="E58:F58"/>
    <mergeCell ref="E60:F60"/>
    <mergeCell ref="E64:F64"/>
    <mergeCell ref="H225:I225"/>
    <mergeCell ref="E30:F30"/>
    <mergeCell ref="E34:F34"/>
    <mergeCell ref="H30:I30"/>
    <mergeCell ref="H31:I31"/>
    <mergeCell ref="H32:I32"/>
    <mergeCell ref="H33:I33"/>
    <mergeCell ref="H36:I36"/>
    <mergeCell ref="E32:F32"/>
    <mergeCell ref="E31:F31"/>
    <mergeCell ref="H34:I34"/>
    <mergeCell ref="E35:F35"/>
    <mergeCell ref="H35:I35"/>
    <mergeCell ref="E253:F253"/>
    <mergeCell ref="E234:F234"/>
    <mergeCell ref="H235:I235"/>
    <mergeCell ref="H236:I236"/>
    <mergeCell ref="H237:I237"/>
    <mergeCell ref="H238:I238"/>
    <mergeCell ref="H239:I239"/>
    <mergeCell ref="H240:I240"/>
    <mergeCell ref="H241:I241"/>
    <mergeCell ref="E242:F242"/>
    <mergeCell ref="H242:I242"/>
    <mergeCell ref="E244:F244"/>
    <mergeCell ref="E245:F245"/>
    <mergeCell ref="E236:F236"/>
    <mergeCell ref="E237:F237"/>
    <mergeCell ref="E238:F238"/>
    <mergeCell ref="E239:F239"/>
    <mergeCell ref="E240:F240"/>
    <mergeCell ref="H243:I243"/>
    <mergeCell ref="H245:I245"/>
    <mergeCell ref="H244:I244"/>
    <mergeCell ref="E233:F233"/>
    <mergeCell ref="E228:F228"/>
    <mergeCell ref="E229:F229"/>
    <mergeCell ref="E230:F230"/>
    <mergeCell ref="E10:F10"/>
    <mergeCell ref="H9:I9"/>
    <mergeCell ref="H25:I25"/>
    <mergeCell ref="E25:F25"/>
    <mergeCell ref="E22:F22"/>
    <mergeCell ref="H22:I22"/>
    <mergeCell ref="E23:F23"/>
    <mergeCell ref="H23:I23"/>
    <mergeCell ref="E94:F94"/>
    <mergeCell ref="H21:I21"/>
    <mergeCell ref="E20:F20"/>
    <mergeCell ref="E21:F21"/>
    <mergeCell ref="E83:F83"/>
    <mergeCell ref="E85:F85"/>
    <mergeCell ref="H37:I37"/>
    <mergeCell ref="E52:F52"/>
    <mergeCell ref="E53:F53"/>
    <mergeCell ref="E231:F231"/>
    <mergeCell ref="E41:F41"/>
    <mergeCell ref="E33:F33"/>
    <mergeCell ref="B5:K5"/>
    <mergeCell ref="B6:K6"/>
    <mergeCell ref="E19:F19"/>
    <mergeCell ref="H19:I19"/>
    <mergeCell ref="E18:F18"/>
    <mergeCell ref="H15:I15"/>
    <mergeCell ref="E7:F7"/>
    <mergeCell ref="E16:F16"/>
    <mergeCell ref="H7:I7"/>
    <mergeCell ref="E14:F14"/>
    <mergeCell ref="H11:I11"/>
    <mergeCell ref="H12:I12"/>
    <mergeCell ref="H13:I13"/>
    <mergeCell ref="E11:F11"/>
    <mergeCell ref="E12:F12"/>
    <mergeCell ref="E13:F13"/>
    <mergeCell ref="H14:I14"/>
    <mergeCell ref="E8:F8"/>
    <mergeCell ref="H8:I8"/>
    <mergeCell ref="H10:I10"/>
    <mergeCell ref="E9:F9"/>
    <mergeCell ref="H16:I16"/>
    <mergeCell ref="E17:F17"/>
    <mergeCell ref="H17:I17"/>
    <mergeCell ref="E43:F43"/>
    <mergeCell ref="E89:F89"/>
    <mergeCell ref="E90:F90"/>
    <mergeCell ref="E95:F95"/>
    <mergeCell ref="E97:F97"/>
    <mergeCell ref="E100:F100"/>
    <mergeCell ref="E101:F101"/>
    <mergeCell ref="E102:F102"/>
    <mergeCell ref="E91:F91"/>
    <mergeCell ref="E92:F92"/>
    <mergeCell ref="E93:F93"/>
    <mergeCell ref="E73:F73"/>
    <mergeCell ref="E74:F74"/>
    <mergeCell ref="E56:F56"/>
    <mergeCell ref="H133:I133"/>
    <mergeCell ref="H134:I134"/>
    <mergeCell ref="H135:I135"/>
    <mergeCell ref="H136:I136"/>
    <mergeCell ref="H137:I137"/>
    <mergeCell ref="H138:I138"/>
    <mergeCell ref="E115:F115"/>
    <mergeCell ref="E127:F127"/>
    <mergeCell ref="E121:F121"/>
    <mergeCell ref="E122:F122"/>
    <mergeCell ref="H101:I101"/>
    <mergeCell ref="H102:I102"/>
    <mergeCell ref="E99:F99"/>
    <mergeCell ref="E113:F113"/>
    <mergeCell ref="E112:F112"/>
    <mergeCell ref="E104:F104"/>
    <mergeCell ref="E105:F105"/>
    <mergeCell ref="H119:I119"/>
    <mergeCell ref="H118:I118"/>
    <mergeCell ref="E103:F103"/>
    <mergeCell ref="E107:F107"/>
    <mergeCell ref="E110:F110"/>
    <mergeCell ref="E111:F111"/>
    <mergeCell ref="E106:F106"/>
    <mergeCell ref="E109:F109"/>
    <mergeCell ref="E114:F114"/>
    <mergeCell ref="H114:I114"/>
    <mergeCell ref="E147:F147"/>
    <mergeCell ref="E148:F148"/>
    <mergeCell ref="E149:F149"/>
    <mergeCell ref="E161:F161"/>
    <mergeCell ref="E194:F194"/>
    <mergeCell ref="E190:F190"/>
    <mergeCell ref="E192:F192"/>
    <mergeCell ref="E193:F193"/>
    <mergeCell ref="E184:F184"/>
    <mergeCell ref="E185:F185"/>
    <mergeCell ref="E186:F186"/>
    <mergeCell ref="E180:F180"/>
    <mergeCell ref="E181:F181"/>
    <mergeCell ref="E183:F183"/>
    <mergeCell ref="E169:F169"/>
    <mergeCell ref="H196:I196"/>
    <mergeCell ref="H190:I190"/>
    <mergeCell ref="E195:F195"/>
    <mergeCell ref="H206:I206"/>
    <mergeCell ref="E199:F199"/>
    <mergeCell ref="E200:F200"/>
    <mergeCell ref="E201:F201"/>
    <mergeCell ref="E204:F204"/>
    <mergeCell ref="E202:F202"/>
    <mergeCell ref="E205:F205"/>
    <mergeCell ref="E206:F206"/>
    <mergeCell ref="H197:I197"/>
    <mergeCell ref="E197:F197"/>
    <mergeCell ref="E198:F198"/>
    <mergeCell ref="H198:I198"/>
    <mergeCell ref="H199:I199"/>
    <mergeCell ref="H200:I200"/>
    <mergeCell ref="H201:I201"/>
    <mergeCell ref="H202:I202"/>
    <mergeCell ref="E218:F218"/>
    <mergeCell ref="H221:I221"/>
    <mergeCell ref="H222:I222"/>
    <mergeCell ref="H223:I223"/>
    <mergeCell ref="E220:F220"/>
    <mergeCell ref="E221:F221"/>
    <mergeCell ref="E222:F222"/>
    <mergeCell ref="H213:I213"/>
    <mergeCell ref="H214:I214"/>
    <mergeCell ref="H215:I215"/>
    <mergeCell ref="H216:I216"/>
    <mergeCell ref="H217:I217"/>
    <mergeCell ref="H218:I218"/>
    <mergeCell ref="H219:I219"/>
    <mergeCell ref="H220:I220"/>
    <mergeCell ref="E223:F223"/>
    <mergeCell ref="H161:I161"/>
    <mergeCell ref="E213:F213"/>
    <mergeCell ref="E214:F214"/>
    <mergeCell ref="E215:F215"/>
    <mergeCell ref="E216:F216"/>
    <mergeCell ref="E217:F217"/>
    <mergeCell ref="H203:I203"/>
    <mergeCell ref="H204:I204"/>
    <mergeCell ref="H205:I205"/>
    <mergeCell ref="E207:F207"/>
    <mergeCell ref="E208:F208"/>
    <mergeCell ref="E211:F211"/>
    <mergeCell ref="E209:F209"/>
    <mergeCell ref="E212:F212"/>
    <mergeCell ref="H207:I207"/>
    <mergeCell ref="H208:I208"/>
    <mergeCell ref="H209:I209"/>
    <mergeCell ref="H210:I210"/>
    <mergeCell ref="H211:I211"/>
    <mergeCell ref="H212:I212"/>
    <mergeCell ref="H193:I193"/>
    <mergeCell ref="H194:I194"/>
    <mergeCell ref="H189:I189"/>
    <mergeCell ref="H195:I195"/>
  </mergeCells>
  <phoneticPr fontId="24" type="noConversion"/>
  <conditionalFormatting sqref="E245 G245:H245 K245">
    <cfRule type="expression" dxfId="1" priority="7" stopIfTrue="1">
      <formula>$F$15&lt;&gt;0</formula>
    </cfRule>
  </conditionalFormatting>
  <conditionalFormatting sqref="E244 G244">
    <cfRule type="expression" dxfId="0" priority="6" stopIfTrue="1">
      <formula>$F$15&lt;&gt;0</formula>
    </cfRule>
  </conditionalFormatting>
  <printOptions horizontalCentered="1"/>
  <pageMargins left="0.31496062992125984" right="0.19685039370078741" top="1.26" bottom="1.25" header="0.31496062992125984" footer="0.31496062992125984"/>
  <pageSetup paperSize="9" scale="43" orientation="portrait" r:id="rId1"/>
  <headerFooter>
    <oddFooter>&amp;L&amp;A&amp;C&amp;F&amp;R&amp;P / &amp;N</oddFooter>
  </headerFooter>
  <rowBreaks count="3" manualBreakCount="3">
    <brk id="103" min="1" max="10" man="1"/>
    <brk id="164" min="1" max="10" man="1"/>
    <brk id="227" min="1" max="10" man="1"/>
  </rowBreaks>
  <ignoredErrors>
    <ignoredError sqref="K8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99"/>
  <sheetViews>
    <sheetView workbookViewId="0">
      <selection activeCell="E35" sqref="E35"/>
    </sheetView>
  </sheetViews>
  <sheetFormatPr defaultRowHeight="15" x14ac:dyDescent="0.25"/>
  <cols>
    <col min="2" max="2" width="5.7109375" bestFit="1" customWidth="1"/>
    <col min="3" max="3" width="30.7109375" customWidth="1"/>
    <col min="4" max="4" width="14" customWidth="1"/>
    <col min="5" max="5" width="13.7109375" customWidth="1"/>
    <col min="6" max="11" width="13" customWidth="1"/>
    <col min="12" max="12" width="12.140625" bestFit="1" customWidth="1"/>
    <col min="13" max="13" width="14.28515625" bestFit="1" customWidth="1"/>
    <col min="15" max="15" width="10.140625" bestFit="1" customWidth="1"/>
  </cols>
  <sheetData>
    <row r="2" spans="1:13" s="22" customFormat="1" x14ac:dyDescent="0.25">
      <c r="A2"/>
      <c r="B2" s="212" t="str">
        <f>Planilha!B1</f>
        <v>Objeto: Ampliação e Reforma da EMEIF Professor Jorge Fernandes</v>
      </c>
      <c r="C2" s="213"/>
      <c r="D2" s="213"/>
      <c r="E2" s="213"/>
      <c r="F2" s="213"/>
      <c r="G2" s="213"/>
      <c r="H2" s="213"/>
      <c r="I2" s="213"/>
      <c r="J2" s="213"/>
      <c r="K2" s="214"/>
      <c r="L2" s="6"/>
      <c r="M2" s="6"/>
    </row>
    <row r="3" spans="1:13" s="22" customFormat="1" x14ac:dyDescent="0.25">
      <c r="A3"/>
      <c r="B3" s="160" t="str">
        <f>Planilha!B2</f>
        <v>Local: Bairro do Cascalho - CORDEIRÓPOLIS / SP</v>
      </c>
      <c r="C3" s="215"/>
      <c r="D3" s="215"/>
      <c r="E3" s="215"/>
      <c r="F3" s="215"/>
      <c r="G3" s="215"/>
      <c r="H3" s="215"/>
      <c r="I3" s="215"/>
      <c r="J3" s="215"/>
      <c r="K3" s="161"/>
      <c r="L3" s="6"/>
      <c r="M3" s="6"/>
    </row>
    <row r="4" spans="1:13" s="22" customFormat="1" x14ac:dyDescent="0.25">
      <c r="A4"/>
      <c r="B4" s="162"/>
      <c r="C4" s="215"/>
      <c r="D4" s="215"/>
      <c r="E4" s="215"/>
      <c r="F4" s="215"/>
      <c r="G4" s="215"/>
      <c r="H4" s="215"/>
      <c r="I4" s="215"/>
      <c r="J4" s="215"/>
      <c r="K4" s="161"/>
      <c r="L4" s="6"/>
      <c r="M4" s="6"/>
    </row>
    <row r="5" spans="1:13" s="5" customFormat="1" ht="21" x14ac:dyDescent="0.25">
      <c r="A5"/>
      <c r="B5" s="349" t="s">
        <v>1</v>
      </c>
      <c r="C5" s="350"/>
      <c r="D5" s="350"/>
      <c r="E5" s="350"/>
      <c r="F5" s="350"/>
      <c r="G5" s="350"/>
      <c r="H5" s="350"/>
      <c r="I5" s="350"/>
      <c r="J5" s="350"/>
      <c r="K5" s="351"/>
      <c r="L5" s="156"/>
      <c r="M5" s="156"/>
    </row>
    <row r="6" spans="1:13" s="5" customFormat="1" x14ac:dyDescent="0.25">
      <c r="A6"/>
      <c r="B6" s="163"/>
      <c r="C6" s="164"/>
      <c r="D6" s="164"/>
      <c r="E6" s="164"/>
      <c r="F6" s="355"/>
      <c r="G6" s="355"/>
      <c r="H6" s="355"/>
      <c r="I6" s="355"/>
      <c r="J6" s="164"/>
      <c r="K6" s="165"/>
      <c r="L6" s="157"/>
      <c r="M6" s="157"/>
    </row>
    <row r="7" spans="1:13" s="5" customFormat="1" ht="30" x14ac:dyDescent="0.25">
      <c r="A7"/>
      <c r="B7" s="166" t="s">
        <v>2</v>
      </c>
      <c r="C7" s="167" t="s">
        <v>3</v>
      </c>
      <c r="D7" s="168" t="s">
        <v>4</v>
      </c>
      <c r="E7" s="169" t="s">
        <v>5</v>
      </c>
      <c r="F7" s="166" t="s">
        <v>245</v>
      </c>
      <c r="G7" s="166" t="s">
        <v>246</v>
      </c>
      <c r="H7" s="166" t="s">
        <v>247</v>
      </c>
      <c r="I7" s="166" t="s">
        <v>248</v>
      </c>
      <c r="J7" s="166" t="s">
        <v>249</v>
      </c>
      <c r="K7" s="166" t="s">
        <v>250</v>
      </c>
      <c r="L7" s="6"/>
      <c r="M7" s="6"/>
    </row>
    <row r="8" spans="1:13" s="5" customFormat="1" ht="12.75" customHeight="1" x14ac:dyDescent="0.25">
      <c r="A8"/>
      <c r="B8" s="344">
        <v>1</v>
      </c>
      <c r="C8" s="354" t="s">
        <v>30</v>
      </c>
      <c r="D8" s="195">
        <v>3.6400000000000002E-2</v>
      </c>
      <c r="E8" s="196">
        <v>1</v>
      </c>
      <c r="F8" s="209">
        <v>1</v>
      </c>
      <c r="G8" s="209"/>
      <c r="H8" s="209"/>
      <c r="I8" s="209"/>
      <c r="J8" s="209"/>
      <c r="K8" s="209"/>
      <c r="L8" s="7"/>
      <c r="M8" s="7"/>
    </row>
    <row r="9" spans="1:13" s="5" customFormat="1" ht="12.75" customHeight="1" x14ac:dyDescent="0.25">
      <c r="A9"/>
      <c r="B9" s="345"/>
      <c r="C9" s="347"/>
      <c r="D9" s="197">
        <f>Planilha!K14</f>
        <v>7727.0899999999992</v>
      </c>
      <c r="E9" s="198">
        <f>D9</f>
        <v>7727.0899999999992</v>
      </c>
      <c r="F9" s="199">
        <f>E9</f>
        <v>7727.0899999999992</v>
      </c>
      <c r="G9" s="199"/>
      <c r="H9" s="197"/>
      <c r="I9" s="197"/>
      <c r="J9" s="197"/>
      <c r="K9" s="197"/>
      <c r="L9" s="8"/>
      <c r="M9" s="8"/>
    </row>
    <row r="10" spans="1:13" s="5" customFormat="1" x14ac:dyDescent="0.25">
      <c r="A10"/>
      <c r="B10" s="344">
        <v>2</v>
      </c>
      <c r="C10" s="347" t="s">
        <v>63</v>
      </c>
      <c r="D10" s="195">
        <v>8.8900000000000007E-2</v>
      </c>
      <c r="E10" s="196">
        <v>1</v>
      </c>
      <c r="F10" s="209">
        <v>0.35</v>
      </c>
      <c r="G10" s="209">
        <v>0.65</v>
      </c>
      <c r="H10" s="209"/>
      <c r="I10" s="209"/>
      <c r="J10" s="209"/>
      <c r="K10" s="209"/>
      <c r="L10" s="7"/>
      <c r="M10" s="7"/>
    </row>
    <row r="11" spans="1:13" s="5" customFormat="1" x14ac:dyDescent="0.25">
      <c r="A11"/>
      <c r="B11" s="345"/>
      <c r="C11" s="348"/>
      <c r="D11" s="197">
        <f>Planilha!K28</f>
        <v>26221.589999999997</v>
      </c>
      <c r="E11" s="198">
        <f>D11</f>
        <v>26221.589999999997</v>
      </c>
      <c r="F11" s="197">
        <f>E11*F10</f>
        <v>9177.5564999999988</v>
      </c>
      <c r="G11" s="199">
        <f>E11*G10</f>
        <v>17044.033499999998</v>
      </c>
      <c r="H11" s="199"/>
      <c r="I11" s="199"/>
      <c r="J11" s="197"/>
      <c r="K11" s="197"/>
      <c r="L11" s="8"/>
      <c r="M11" s="8"/>
    </row>
    <row r="12" spans="1:13" s="5" customFormat="1" ht="12.75" customHeight="1" x14ac:dyDescent="0.25">
      <c r="A12"/>
      <c r="B12" s="344">
        <v>3</v>
      </c>
      <c r="C12" s="346" t="s">
        <v>66</v>
      </c>
      <c r="D12" s="195">
        <v>6.4500000000000002E-2</v>
      </c>
      <c r="E12" s="196">
        <v>1</v>
      </c>
      <c r="F12" s="209"/>
      <c r="G12" s="209">
        <v>1</v>
      </c>
      <c r="H12" s="209"/>
      <c r="I12" s="209"/>
      <c r="J12" s="209"/>
      <c r="K12" s="209"/>
      <c r="L12" s="7"/>
      <c r="M12" s="7"/>
    </row>
    <row r="13" spans="1:13" s="5" customFormat="1" x14ac:dyDescent="0.25">
      <c r="A13"/>
      <c r="B13" s="345"/>
      <c r="C13" s="347"/>
      <c r="D13" s="197">
        <f>Planilha!K35</f>
        <v>61885.740000000005</v>
      </c>
      <c r="E13" s="198">
        <f>D13</f>
        <v>61885.740000000005</v>
      </c>
      <c r="F13" s="197"/>
      <c r="G13" s="199">
        <f>E13*G12</f>
        <v>61885.740000000005</v>
      </c>
      <c r="H13" s="199"/>
      <c r="I13" s="199"/>
      <c r="J13" s="197"/>
      <c r="K13" s="197"/>
      <c r="L13" s="8"/>
      <c r="M13" s="8"/>
    </row>
    <row r="14" spans="1:13" s="5" customFormat="1" x14ac:dyDescent="0.25">
      <c r="A14"/>
      <c r="B14" s="344">
        <v>4</v>
      </c>
      <c r="C14" s="346" t="s">
        <v>69</v>
      </c>
      <c r="D14" s="195">
        <v>4.5999999999999999E-2</v>
      </c>
      <c r="E14" s="196">
        <v>1</v>
      </c>
      <c r="F14" s="209"/>
      <c r="G14" s="209">
        <v>0.6</v>
      </c>
      <c r="H14" s="209">
        <v>0.4</v>
      </c>
      <c r="I14" s="209"/>
      <c r="J14" s="209"/>
      <c r="K14" s="209"/>
      <c r="L14" s="7"/>
      <c r="M14" s="7"/>
    </row>
    <row r="15" spans="1:13" s="5" customFormat="1" x14ac:dyDescent="0.25">
      <c r="A15"/>
      <c r="B15" s="345"/>
      <c r="C15" s="347"/>
      <c r="D15" s="197">
        <f>Planilha!K41</f>
        <v>18083.560000000001</v>
      </c>
      <c r="E15" s="198">
        <f>D15</f>
        <v>18083.560000000001</v>
      </c>
      <c r="F15" s="197"/>
      <c r="G15" s="199">
        <f>E15*G14</f>
        <v>10850.136</v>
      </c>
      <c r="H15" s="199">
        <f>E15*H14</f>
        <v>7233.4240000000009</v>
      </c>
      <c r="I15" s="199"/>
      <c r="J15" s="197"/>
      <c r="K15" s="197"/>
      <c r="L15" s="8"/>
      <c r="M15" s="8"/>
    </row>
    <row r="16" spans="1:13" s="5" customFormat="1" x14ac:dyDescent="0.25">
      <c r="A16"/>
      <c r="B16" s="344">
        <v>5</v>
      </c>
      <c r="C16" s="346" t="s">
        <v>74</v>
      </c>
      <c r="D16" s="195">
        <v>0.15390000000000001</v>
      </c>
      <c r="E16" s="196">
        <v>1</v>
      </c>
      <c r="F16" s="209"/>
      <c r="G16" s="209">
        <v>0.5</v>
      </c>
      <c r="H16" s="209">
        <v>0.5</v>
      </c>
      <c r="I16" s="209"/>
      <c r="J16" s="209"/>
      <c r="K16" s="209"/>
      <c r="L16" s="7"/>
      <c r="M16" s="7"/>
    </row>
    <row r="17" spans="1:13" s="5" customFormat="1" ht="18" customHeight="1" x14ac:dyDescent="0.25">
      <c r="A17"/>
      <c r="B17" s="345"/>
      <c r="C17" s="347"/>
      <c r="D17" s="197">
        <f>Planilha!K49</f>
        <v>27690.850000000002</v>
      </c>
      <c r="E17" s="198">
        <f>D17</f>
        <v>27690.850000000002</v>
      </c>
      <c r="F17" s="197"/>
      <c r="G17" s="197">
        <f>E17*G16</f>
        <v>13845.425000000001</v>
      </c>
      <c r="H17" s="199">
        <f>E17*H16</f>
        <v>13845.425000000001</v>
      </c>
      <c r="I17" s="199"/>
      <c r="J17" s="199"/>
      <c r="K17" s="197"/>
      <c r="L17" s="8"/>
      <c r="M17" s="8"/>
    </row>
    <row r="18" spans="1:13" s="5" customFormat="1" x14ac:dyDescent="0.25">
      <c r="A18"/>
      <c r="B18" s="344">
        <v>6</v>
      </c>
      <c r="C18" s="346" t="s">
        <v>251</v>
      </c>
      <c r="D18" s="195">
        <v>0.1074</v>
      </c>
      <c r="E18" s="196">
        <v>1</v>
      </c>
      <c r="F18" s="209"/>
      <c r="G18" s="209"/>
      <c r="H18" s="209"/>
      <c r="I18" s="209">
        <v>0.5</v>
      </c>
      <c r="J18" s="209">
        <v>0.5</v>
      </c>
      <c r="K18" s="209"/>
      <c r="L18" s="7"/>
      <c r="M18" s="7"/>
    </row>
    <row r="19" spans="1:13" s="5" customFormat="1" x14ac:dyDescent="0.25">
      <c r="A19"/>
      <c r="B19" s="345"/>
      <c r="C19" s="347"/>
      <c r="D19" s="197">
        <f>Planilha!K54+Planilha!K60+Planilha!K66+Planilha!K71+Planilha!K75+Planilha!K81</f>
        <v>61180.430000000008</v>
      </c>
      <c r="E19" s="198">
        <f>D19</f>
        <v>61180.430000000008</v>
      </c>
      <c r="F19" s="197"/>
      <c r="G19" s="197"/>
      <c r="H19" s="197"/>
      <c r="I19" s="197">
        <f>E19*I18</f>
        <v>30590.215000000004</v>
      </c>
      <c r="J19" s="197">
        <f>E19*J18</f>
        <v>30590.215000000004</v>
      </c>
      <c r="K19" s="199"/>
      <c r="L19" s="158"/>
      <c r="M19" s="158"/>
    </row>
    <row r="20" spans="1:13" s="5" customFormat="1" x14ac:dyDescent="0.25">
      <c r="A20"/>
      <c r="B20" s="344">
        <v>7</v>
      </c>
      <c r="C20" s="347" t="s">
        <v>94</v>
      </c>
      <c r="D20" s="195">
        <v>5.7000000000000002E-3</v>
      </c>
      <c r="E20" s="196">
        <v>1</v>
      </c>
      <c r="F20" s="209"/>
      <c r="G20" s="209"/>
      <c r="H20" s="209">
        <v>0.5</v>
      </c>
      <c r="I20" s="209">
        <v>0.5</v>
      </c>
      <c r="J20" s="209"/>
      <c r="K20" s="209"/>
      <c r="L20" s="7"/>
      <c r="M20" s="7"/>
    </row>
    <row r="21" spans="1:13" s="5" customFormat="1" x14ac:dyDescent="0.25">
      <c r="A21"/>
      <c r="B21" s="345"/>
      <c r="C21" s="348"/>
      <c r="D21" s="197">
        <f>Planilha!K85</f>
        <v>1095.69</v>
      </c>
      <c r="E21" s="200">
        <f>D21</f>
        <v>1095.69</v>
      </c>
      <c r="F21" s="201"/>
      <c r="G21" s="201"/>
      <c r="H21" s="201">
        <f>E21*H20</f>
        <v>547.84500000000003</v>
      </c>
      <c r="I21" s="201">
        <f>E21*I20</f>
        <v>547.84500000000003</v>
      </c>
      <c r="J21" s="201"/>
      <c r="K21" s="201"/>
      <c r="L21" s="158"/>
      <c r="M21" s="158"/>
    </row>
    <row r="22" spans="1:13" s="5" customFormat="1" ht="15" customHeight="1" x14ac:dyDescent="0.25">
      <c r="A22"/>
      <c r="B22" s="344">
        <v>8</v>
      </c>
      <c r="C22" s="347" t="s">
        <v>252</v>
      </c>
      <c r="D22" s="195">
        <v>0.1055</v>
      </c>
      <c r="E22" s="196">
        <v>1</v>
      </c>
      <c r="F22" s="209"/>
      <c r="G22" s="209"/>
      <c r="H22" s="209">
        <v>0.2</v>
      </c>
      <c r="I22" s="209">
        <v>0.6</v>
      </c>
      <c r="J22" s="209">
        <v>0.2</v>
      </c>
      <c r="K22" s="209"/>
      <c r="L22" s="7"/>
      <c r="M22" s="7"/>
    </row>
    <row r="23" spans="1:13" s="5" customFormat="1" ht="15" customHeight="1" x14ac:dyDescent="0.25">
      <c r="A23"/>
      <c r="B23" s="345"/>
      <c r="C23" s="348"/>
      <c r="D23" s="197">
        <f>Planilha!K97</f>
        <v>29570.25</v>
      </c>
      <c r="E23" s="200">
        <f>D23</f>
        <v>29570.25</v>
      </c>
      <c r="F23" s="201"/>
      <c r="G23" s="201"/>
      <c r="H23" s="201">
        <f>E23*H22</f>
        <v>5914.05</v>
      </c>
      <c r="I23" s="201">
        <f>E23*I22</f>
        <v>17742.149999999998</v>
      </c>
      <c r="J23" s="201">
        <f>E23*J22</f>
        <v>5914.05</v>
      </c>
      <c r="K23" s="201"/>
      <c r="L23" s="8"/>
      <c r="M23" s="158"/>
    </row>
    <row r="24" spans="1:13" s="5" customFormat="1" ht="12.75" customHeight="1" x14ac:dyDescent="0.25">
      <c r="A24"/>
      <c r="B24" s="344">
        <v>9</v>
      </c>
      <c r="C24" s="347" t="s">
        <v>253</v>
      </c>
      <c r="D24" s="195">
        <v>0.1103</v>
      </c>
      <c r="E24" s="196">
        <v>1</v>
      </c>
      <c r="F24" s="209"/>
      <c r="G24" s="209"/>
      <c r="H24" s="209"/>
      <c r="I24" s="209">
        <v>0.2</v>
      </c>
      <c r="J24" s="209">
        <v>0.3</v>
      </c>
      <c r="K24" s="209">
        <v>0.5</v>
      </c>
      <c r="L24" s="7"/>
      <c r="M24" s="7"/>
    </row>
    <row r="25" spans="1:13" s="5" customFormat="1" ht="12.75" customHeight="1" x14ac:dyDescent="0.25">
      <c r="A25"/>
      <c r="B25" s="345"/>
      <c r="C25" s="348"/>
      <c r="D25" s="197">
        <f>Planilha!K107+Planilha!K115</f>
        <v>71881.290000000008</v>
      </c>
      <c r="E25" s="200">
        <f>D25</f>
        <v>71881.290000000008</v>
      </c>
      <c r="F25" s="201"/>
      <c r="G25" s="201"/>
      <c r="H25" s="201"/>
      <c r="I25" s="201">
        <f>E25*I24</f>
        <v>14376.258000000002</v>
      </c>
      <c r="J25" s="201">
        <f>E25*J24</f>
        <v>21564.387000000002</v>
      </c>
      <c r="K25" s="201">
        <f>E25*K24</f>
        <v>35940.645000000004</v>
      </c>
      <c r="L25" s="158"/>
      <c r="M25" s="158"/>
    </row>
    <row r="26" spans="1:13" s="5" customFormat="1" x14ac:dyDescent="0.25">
      <c r="A26"/>
      <c r="B26" s="344">
        <v>10</v>
      </c>
      <c r="C26" s="347" t="s">
        <v>110</v>
      </c>
      <c r="D26" s="195">
        <v>5.5800000000000002E-2</v>
      </c>
      <c r="E26" s="196">
        <v>1</v>
      </c>
      <c r="F26" s="209"/>
      <c r="G26" s="209"/>
      <c r="H26" s="209"/>
      <c r="I26" s="209">
        <v>0.2</v>
      </c>
      <c r="J26" s="209">
        <v>0.3</v>
      </c>
      <c r="K26" s="209">
        <v>0.5</v>
      </c>
      <c r="L26" s="9"/>
      <c r="M26" s="9"/>
    </row>
    <row r="27" spans="1:13" s="5" customFormat="1" x14ac:dyDescent="0.25">
      <c r="A27"/>
      <c r="B27" s="345"/>
      <c r="C27" s="348"/>
      <c r="D27" s="197">
        <f>Planilha!K124</f>
        <v>19487.37</v>
      </c>
      <c r="E27" s="200">
        <f>D27</f>
        <v>19487.37</v>
      </c>
      <c r="F27" s="201"/>
      <c r="G27" s="201"/>
      <c r="H27" s="201"/>
      <c r="I27" s="201">
        <f>E27*I26</f>
        <v>3897.4740000000002</v>
      </c>
      <c r="J27" s="201">
        <f>E27*J26</f>
        <v>5846.2109999999993</v>
      </c>
      <c r="K27" s="201">
        <f>E27*K26</f>
        <v>9743.6849999999995</v>
      </c>
      <c r="L27" s="158"/>
      <c r="M27" s="158"/>
    </row>
    <row r="28" spans="1:13" s="5" customFormat="1" x14ac:dyDescent="0.25">
      <c r="A28"/>
      <c r="B28" s="344">
        <v>11</v>
      </c>
      <c r="C28" s="347" t="s">
        <v>117</v>
      </c>
      <c r="D28" s="195">
        <v>0.1021</v>
      </c>
      <c r="E28" s="196">
        <v>1</v>
      </c>
      <c r="F28" s="209"/>
      <c r="G28" s="209"/>
      <c r="H28" s="209">
        <v>0.1</v>
      </c>
      <c r="I28" s="209">
        <v>0.35</v>
      </c>
      <c r="J28" s="209">
        <v>0.35</v>
      </c>
      <c r="K28" s="209">
        <v>0.2</v>
      </c>
      <c r="L28" s="159"/>
      <c r="M28" s="159"/>
    </row>
    <row r="29" spans="1:13" s="5" customFormat="1" x14ac:dyDescent="0.25">
      <c r="A29"/>
      <c r="B29" s="345"/>
      <c r="C29" s="348"/>
      <c r="D29" s="197">
        <f>Planilha!K137+Planilha!K150+Planilha!K157+Planilha!K178+Planilha!K185</f>
        <v>27936.180000000004</v>
      </c>
      <c r="E29" s="200">
        <f>D29</f>
        <v>27936.180000000004</v>
      </c>
      <c r="F29" s="201"/>
      <c r="G29" s="201"/>
      <c r="H29" s="201">
        <f>D29*H28</f>
        <v>2793.6180000000004</v>
      </c>
      <c r="I29" s="201">
        <f>E29*I28</f>
        <v>9777.6630000000005</v>
      </c>
      <c r="J29" s="201">
        <f>E29*J28</f>
        <v>9777.6630000000005</v>
      </c>
      <c r="K29" s="201">
        <f>E29*K28</f>
        <v>5587.2360000000008</v>
      </c>
      <c r="L29" s="159"/>
      <c r="M29" s="208"/>
    </row>
    <row r="30" spans="1:13" s="5" customFormat="1" x14ac:dyDescent="0.25">
      <c r="A30"/>
      <c r="B30" s="344">
        <v>12</v>
      </c>
      <c r="C30" s="347" t="s">
        <v>175</v>
      </c>
      <c r="D30" s="195">
        <v>0.1183</v>
      </c>
      <c r="E30" s="196">
        <v>1</v>
      </c>
      <c r="F30" s="209"/>
      <c r="G30" s="209"/>
      <c r="H30" s="209">
        <v>0.05</v>
      </c>
      <c r="I30" s="209">
        <v>0.25</v>
      </c>
      <c r="J30" s="209">
        <v>0.35</v>
      </c>
      <c r="K30" s="209">
        <v>0.35</v>
      </c>
      <c r="L30" s="159"/>
      <c r="M30" s="159"/>
    </row>
    <row r="31" spans="1:13" s="5" customFormat="1" x14ac:dyDescent="0.25">
      <c r="A31"/>
      <c r="B31" s="345"/>
      <c r="C31" s="348"/>
      <c r="D31" s="197">
        <f>Planilha!K195+Planilha!K190+Planilha!K202+Planilha!K209+Planilha!K218</f>
        <v>12572.759999999998</v>
      </c>
      <c r="E31" s="200">
        <f>D31</f>
        <v>12572.759999999998</v>
      </c>
      <c r="F31" s="201"/>
      <c r="G31" s="201"/>
      <c r="H31" s="201">
        <f>E31*H30</f>
        <v>628.63799999999992</v>
      </c>
      <c r="I31" s="201">
        <f>E31*I30</f>
        <v>3143.1899999999996</v>
      </c>
      <c r="J31" s="201">
        <f>E31*J30</f>
        <v>4400.4659999999994</v>
      </c>
      <c r="K31" s="201">
        <f>E31*K30</f>
        <v>4400.4659999999994</v>
      </c>
      <c r="L31" s="159"/>
      <c r="M31" s="159"/>
    </row>
    <row r="32" spans="1:13" s="5" customFormat="1" x14ac:dyDescent="0.25">
      <c r="A32"/>
      <c r="B32" s="344">
        <v>13</v>
      </c>
      <c r="C32" s="347" t="s">
        <v>219</v>
      </c>
      <c r="D32" s="195">
        <v>5.1999999999999998E-3</v>
      </c>
      <c r="E32" s="196">
        <v>1</v>
      </c>
      <c r="F32" s="209"/>
      <c r="G32" s="209"/>
      <c r="H32" s="209"/>
      <c r="I32" s="209"/>
      <c r="J32" s="209"/>
      <c r="K32" s="209">
        <v>1</v>
      </c>
      <c r="L32" s="159"/>
      <c r="M32" s="242">
        <f>F9+F11</f>
        <v>16904.646499999999</v>
      </c>
    </row>
    <row r="33" spans="1:13" s="5" customFormat="1" x14ac:dyDescent="0.25">
      <c r="A33"/>
      <c r="B33" s="345"/>
      <c r="C33" s="348"/>
      <c r="D33" s="197">
        <f>Planilha!K223</f>
        <v>430.07</v>
      </c>
      <c r="E33" s="198">
        <f>D33</f>
        <v>430.07</v>
      </c>
      <c r="F33" s="197"/>
      <c r="G33" s="197"/>
      <c r="H33" s="197"/>
      <c r="I33" s="197"/>
      <c r="J33" s="197"/>
      <c r="K33" s="197">
        <f>E33*K32</f>
        <v>430.07</v>
      </c>
      <c r="L33" s="159"/>
      <c r="M33" s="159"/>
    </row>
    <row r="34" spans="1:13" s="5" customFormat="1" ht="15" customHeight="1" x14ac:dyDescent="0.25">
      <c r="A34"/>
      <c r="B34" s="352"/>
      <c r="C34" s="211"/>
      <c r="D34" s="202">
        <f>D8+D10+D12+D14+D16+D18+D20+D22+D24+D26+D28+D30+D32</f>
        <v>0.99999999999999989</v>
      </c>
      <c r="E34" s="203">
        <v>1</v>
      </c>
      <c r="F34" s="204"/>
      <c r="G34" s="204"/>
      <c r="H34" s="204"/>
      <c r="I34" s="204"/>
      <c r="J34" s="204"/>
      <c r="K34" s="204"/>
      <c r="L34" s="159"/>
      <c r="M34" s="159"/>
    </row>
    <row r="35" spans="1:13" s="5" customFormat="1" x14ac:dyDescent="0.25">
      <c r="A35"/>
      <c r="B35" s="353"/>
      <c r="C35" s="169" t="s">
        <v>254</v>
      </c>
      <c r="D35" s="205">
        <f>(D9+D11+D13+D15+D17+D19+D21+D23+D25+D27+D29+D31+D33)*Planilha!G225+Planilha!K224</f>
        <v>459868.25666308129</v>
      </c>
      <c r="E35" s="206">
        <f>(E9+E11+E13+E15+E17+E19+E21+E23+E25+E27+E29+E31+E33)*Planilha!G225+Planilha!K224</f>
        <v>459868.25666308129</v>
      </c>
      <c r="F35" s="207">
        <f>(17247.67*25.73%)+17247.67</f>
        <v>21685.495490999998</v>
      </c>
      <c r="G35" s="207">
        <v>119093.08</v>
      </c>
      <c r="H35" s="207">
        <v>36122.269999999997</v>
      </c>
      <c r="I35" s="207">
        <v>97235.3</v>
      </c>
      <c r="J35" s="207">
        <v>95100.77</v>
      </c>
      <c r="K35" s="207">
        <v>66441.240000000005</v>
      </c>
      <c r="L35" s="159"/>
      <c r="M35" s="242">
        <f>F35+G35+H35+I35+J35+K35</f>
        <v>435678.15549099998</v>
      </c>
    </row>
    <row r="36" spans="1:13" s="5" customFormat="1" x14ac:dyDescent="0.25">
      <c r="A36"/>
      <c r="B36" s="194"/>
      <c r="C36" s="194"/>
      <c r="D36" s="153"/>
      <c r="E36" s="154"/>
      <c r="F36" s="152"/>
      <c r="G36" s="152"/>
      <c r="H36" s="152"/>
      <c r="I36" s="152"/>
      <c r="J36" s="152"/>
      <c r="K36" s="152"/>
      <c r="L36" s="159"/>
      <c r="M36" s="159"/>
    </row>
    <row r="37" spans="1:13" s="5" customFormat="1" x14ac:dyDescent="0.25">
      <c r="A37"/>
      <c r="B37" s="194"/>
      <c r="C37" s="194"/>
      <c r="D37" s="153"/>
      <c r="E37" s="154"/>
      <c r="F37" s="152"/>
      <c r="G37" s="152"/>
      <c r="H37" s="152"/>
      <c r="I37" s="152"/>
      <c r="J37" s="152"/>
      <c r="K37" s="152"/>
      <c r="L37" s="159"/>
      <c r="M37" s="159"/>
    </row>
    <row r="38" spans="1:13" x14ac:dyDescent="0.25">
      <c r="L38" s="159"/>
      <c r="M38" s="159"/>
    </row>
    <row r="39" spans="1:13" x14ac:dyDescent="0.25">
      <c r="C39" t="str">
        <f>Planilha!F260</f>
        <v>Cordeirópolis, 01 de fevereiro de 2023.</v>
      </c>
    </row>
    <row r="43" spans="1:13" x14ac:dyDescent="0.25">
      <c r="C43" s="23" t="str">
        <f>Planilha!F265</f>
        <v>Tamara Raquel F. S. de Oliveira</v>
      </c>
      <c r="D43" s="23"/>
      <c r="I43" s="23"/>
    </row>
    <row r="44" spans="1:13" x14ac:dyDescent="0.25">
      <c r="C44" t="str">
        <f>Planilha!F266</f>
        <v>Engº Civil - CREASP 5070237677</v>
      </c>
      <c r="I44" s="23"/>
      <c r="J44" s="23"/>
    </row>
    <row r="45" spans="1:13" ht="20.100000000000001" customHeight="1" x14ac:dyDescent="0.25">
      <c r="C45" t="str">
        <f>Planilha!F267</f>
        <v>ART nº 28027230211572841</v>
      </c>
      <c r="L45" s="150"/>
      <c r="M45" s="150"/>
    </row>
    <row r="46" spans="1:13" ht="20.100000000000001" customHeight="1" x14ac:dyDescent="0.25"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70"/>
      <c r="M46" s="170"/>
    </row>
    <row r="47" spans="1:13" ht="20.100000000000001" customHeight="1" x14ac:dyDescent="0.25"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70"/>
      <c r="M47" s="170"/>
    </row>
    <row r="48" spans="1:13" ht="20.100000000000001" customHeight="1" x14ac:dyDescent="0.25">
      <c r="B48" s="155"/>
      <c r="C48" s="6"/>
      <c r="D48" s="170"/>
      <c r="E48" s="170"/>
      <c r="F48" s="170"/>
      <c r="G48" s="170"/>
      <c r="H48" s="170"/>
      <c r="I48" s="170"/>
      <c r="J48" s="170"/>
      <c r="K48" s="170"/>
      <c r="L48" s="170"/>
      <c r="M48" s="170"/>
    </row>
    <row r="49" spans="2:15" ht="20.100000000000001" customHeight="1" x14ac:dyDescent="0.25"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</row>
    <row r="50" spans="2:15" ht="20.100000000000001" customHeight="1" x14ac:dyDescent="0.25"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</row>
    <row r="51" spans="2:15" ht="20.100000000000001" customHeight="1" x14ac:dyDescent="0.25">
      <c r="B51" s="343"/>
      <c r="C51" s="343"/>
      <c r="D51" s="343"/>
      <c r="E51" s="343"/>
      <c r="F51" s="343"/>
      <c r="G51" s="343"/>
      <c r="H51" s="343"/>
      <c r="I51" s="343"/>
      <c r="J51" s="343"/>
      <c r="K51" s="343"/>
      <c r="L51" s="343"/>
      <c r="M51" s="343"/>
    </row>
    <row r="52" spans="2:15" ht="20.100000000000001" customHeight="1" x14ac:dyDescent="0.25"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</row>
    <row r="53" spans="2:15" ht="20.100000000000001" customHeight="1" x14ac:dyDescent="0.25">
      <c r="B53" s="87"/>
      <c r="C53" s="171"/>
      <c r="D53" s="171"/>
      <c r="E53" s="171"/>
      <c r="F53" s="87"/>
      <c r="G53" s="87"/>
      <c r="H53" s="87"/>
      <c r="I53" s="87"/>
      <c r="J53" s="87"/>
      <c r="K53" s="87"/>
      <c r="L53" s="87"/>
      <c r="M53" s="87"/>
    </row>
    <row r="54" spans="2:15" ht="20.100000000000001" customHeight="1" x14ac:dyDescent="0.25">
      <c r="B54" s="171"/>
      <c r="C54" s="172"/>
      <c r="D54" s="173"/>
      <c r="E54" s="174"/>
      <c r="F54" s="175"/>
      <c r="G54" s="176"/>
      <c r="H54" s="87"/>
      <c r="I54" s="87"/>
      <c r="J54" s="87"/>
      <c r="K54" s="87"/>
      <c r="L54" s="87"/>
      <c r="M54" s="87"/>
      <c r="O54" s="2"/>
    </row>
    <row r="55" spans="2:15" ht="20.100000000000001" customHeight="1" x14ac:dyDescent="0.25">
      <c r="B55" s="171"/>
      <c r="C55" s="177"/>
      <c r="D55" s="173"/>
      <c r="E55" s="174"/>
      <c r="F55" s="178"/>
      <c r="G55" s="178"/>
      <c r="H55" s="87"/>
      <c r="I55" s="87"/>
      <c r="J55" s="87"/>
      <c r="K55" s="87"/>
      <c r="L55" s="87"/>
      <c r="M55" s="87"/>
    </row>
    <row r="56" spans="2:15" ht="30" customHeight="1" x14ac:dyDescent="0.25">
      <c r="B56" s="171"/>
      <c r="C56" s="179"/>
      <c r="D56" s="173"/>
      <c r="E56" s="174"/>
      <c r="F56" s="180"/>
      <c r="G56" s="180"/>
      <c r="H56" s="180"/>
      <c r="I56" s="87"/>
      <c r="J56" s="87"/>
      <c r="K56" s="87"/>
      <c r="L56" s="87"/>
      <c r="M56" s="87"/>
      <c r="O56" s="2"/>
    </row>
    <row r="57" spans="2:15" ht="20.100000000000001" customHeight="1" x14ac:dyDescent="0.25">
      <c r="B57" s="171"/>
      <c r="C57" s="177"/>
      <c r="D57" s="173"/>
      <c r="E57" s="174"/>
      <c r="F57" s="178"/>
      <c r="G57" s="178"/>
      <c r="H57" s="178"/>
      <c r="I57" s="87"/>
      <c r="J57" s="87"/>
      <c r="K57" s="87"/>
      <c r="L57" s="87"/>
      <c r="M57" s="87"/>
    </row>
    <row r="58" spans="2:15" ht="20.100000000000001" customHeight="1" x14ac:dyDescent="0.25">
      <c r="B58" s="171"/>
      <c r="C58" s="177"/>
      <c r="D58" s="173"/>
      <c r="E58" s="174"/>
      <c r="F58" s="180"/>
      <c r="G58" s="180"/>
      <c r="H58" s="180"/>
      <c r="I58" s="87"/>
      <c r="J58" s="87"/>
      <c r="K58" s="87"/>
      <c r="L58" s="87"/>
      <c r="M58" s="87"/>
      <c r="O58" s="2"/>
    </row>
    <row r="59" spans="2:15" ht="20.100000000000001" customHeight="1" x14ac:dyDescent="0.25">
      <c r="B59" s="171"/>
      <c r="C59" s="177"/>
      <c r="D59" s="173"/>
      <c r="E59" s="174"/>
      <c r="F59" s="178"/>
      <c r="G59" s="178"/>
      <c r="H59" s="178"/>
      <c r="I59" s="87"/>
      <c r="J59" s="87"/>
      <c r="K59" s="87"/>
      <c r="L59" s="87"/>
      <c r="M59" s="87"/>
    </row>
    <row r="60" spans="2:15" ht="20.100000000000001" customHeight="1" x14ac:dyDescent="0.25">
      <c r="B60" s="171"/>
      <c r="C60" s="177"/>
      <c r="D60" s="173"/>
      <c r="E60" s="174"/>
      <c r="F60" s="87"/>
      <c r="G60" s="180"/>
      <c r="H60" s="180"/>
      <c r="I60" s="180"/>
      <c r="J60" s="181"/>
      <c r="K60" s="181"/>
      <c r="L60" s="181"/>
      <c r="M60" s="181"/>
      <c r="O60" s="2"/>
    </row>
    <row r="61" spans="2:15" ht="20.100000000000001" customHeight="1" x14ac:dyDescent="0.25">
      <c r="B61" s="171"/>
      <c r="C61" s="177"/>
      <c r="D61" s="173"/>
      <c r="E61" s="174"/>
      <c r="F61" s="87"/>
      <c r="G61" s="178"/>
      <c r="H61" s="178"/>
      <c r="I61" s="178"/>
      <c r="J61" s="178"/>
      <c r="K61" s="178"/>
      <c r="L61" s="87"/>
      <c r="M61" s="87"/>
    </row>
    <row r="62" spans="2:15" ht="30" customHeight="1" x14ac:dyDescent="0.25">
      <c r="B62" s="171"/>
      <c r="C62" s="179"/>
      <c r="D62" s="173"/>
      <c r="E62" s="174"/>
      <c r="F62" s="87"/>
      <c r="G62" s="180"/>
      <c r="H62" s="180"/>
      <c r="I62" s="180"/>
      <c r="J62" s="180"/>
      <c r="K62" s="180"/>
      <c r="L62" s="180"/>
      <c r="M62" s="87"/>
      <c r="O62" s="2"/>
    </row>
    <row r="63" spans="2:15" ht="20.100000000000001" customHeight="1" x14ac:dyDescent="0.25">
      <c r="B63" s="171"/>
      <c r="C63" s="87"/>
      <c r="D63" s="173"/>
      <c r="E63" s="174"/>
      <c r="F63" s="87"/>
      <c r="G63" s="178"/>
      <c r="H63" s="178"/>
      <c r="I63" s="178"/>
      <c r="J63" s="178"/>
      <c r="K63" s="178"/>
      <c r="L63" s="178"/>
      <c r="M63" s="87"/>
    </row>
    <row r="64" spans="2:15" ht="20.100000000000001" customHeight="1" x14ac:dyDescent="0.25">
      <c r="B64" s="171"/>
      <c r="C64" s="182"/>
      <c r="D64" s="173"/>
      <c r="E64" s="174"/>
      <c r="F64" s="87"/>
      <c r="G64" s="87"/>
      <c r="H64" s="87"/>
      <c r="I64" s="180"/>
      <c r="J64" s="180"/>
      <c r="K64" s="180"/>
      <c r="L64" s="180"/>
      <c r="M64" s="180"/>
      <c r="O64" s="2"/>
    </row>
    <row r="65" spans="2:15" ht="20.100000000000001" customHeight="1" x14ac:dyDescent="0.25">
      <c r="B65" s="171"/>
      <c r="C65" s="87"/>
      <c r="D65" s="173"/>
      <c r="E65" s="174"/>
      <c r="F65" s="87"/>
      <c r="G65" s="87"/>
      <c r="H65" s="87"/>
      <c r="I65" s="178"/>
      <c r="J65" s="178"/>
      <c r="K65" s="178"/>
      <c r="L65" s="178"/>
      <c r="M65" s="178"/>
    </row>
    <row r="66" spans="2:15" ht="20.100000000000001" customHeight="1" x14ac:dyDescent="0.25">
      <c r="B66" s="171"/>
      <c r="C66" s="182"/>
      <c r="D66" s="173"/>
      <c r="E66" s="174"/>
      <c r="F66" s="87"/>
      <c r="G66" s="180"/>
      <c r="H66" s="180"/>
      <c r="I66" s="180"/>
      <c r="J66" s="180"/>
      <c r="K66" s="180"/>
      <c r="L66" s="181"/>
      <c r="M66" s="181"/>
      <c r="O66" s="2"/>
    </row>
    <row r="67" spans="2:15" ht="20.100000000000001" customHeight="1" x14ac:dyDescent="0.25">
      <c r="B67" s="171"/>
      <c r="C67" s="87"/>
      <c r="D67" s="173"/>
      <c r="E67" s="174"/>
      <c r="F67" s="87"/>
      <c r="G67" s="183"/>
      <c r="H67" s="178"/>
      <c r="I67" s="178"/>
      <c r="J67" s="178"/>
      <c r="K67" s="178"/>
      <c r="L67" s="178"/>
      <c r="M67" s="178"/>
    </row>
    <row r="68" spans="2:15" ht="20.100000000000001" customHeight="1" x14ac:dyDescent="0.25">
      <c r="B68" s="171"/>
      <c r="C68" s="182"/>
      <c r="D68" s="173"/>
      <c r="E68" s="174"/>
      <c r="F68" s="87"/>
      <c r="G68" s="181"/>
      <c r="H68" s="180"/>
      <c r="I68" s="180"/>
      <c r="J68" s="180"/>
      <c r="K68" s="180"/>
      <c r="L68" s="180"/>
      <c r="M68" s="181"/>
      <c r="O68" s="2"/>
    </row>
    <row r="69" spans="2:15" ht="20.100000000000001" customHeight="1" x14ac:dyDescent="0.25">
      <c r="B69" s="171"/>
      <c r="C69" s="87"/>
      <c r="D69" s="173"/>
      <c r="E69" s="174"/>
      <c r="F69" s="87"/>
      <c r="G69" s="178"/>
      <c r="H69" s="178"/>
      <c r="I69" s="178"/>
      <c r="J69" s="178"/>
      <c r="K69" s="178"/>
      <c r="L69" s="178"/>
      <c r="M69" s="178"/>
    </row>
    <row r="70" spans="2:15" ht="30" customHeight="1" x14ac:dyDescent="0.25">
      <c r="B70" s="171"/>
      <c r="C70" s="184"/>
      <c r="D70" s="173"/>
      <c r="E70" s="174"/>
      <c r="F70" s="87"/>
      <c r="G70" s="87"/>
      <c r="H70" s="180"/>
      <c r="I70" s="180"/>
      <c r="J70" s="180"/>
      <c r="K70" s="180"/>
      <c r="L70" s="185"/>
      <c r="M70" s="185"/>
      <c r="O70" s="2"/>
    </row>
    <row r="71" spans="2:15" ht="20.100000000000001" customHeight="1" x14ac:dyDescent="0.25">
      <c r="B71" s="171"/>
      <c r="C71" s="87"/>
      <c r="D71" s="173"/>
      <c r="E71" s="174"/>
      <c r="F71" s="87"/>
      <c r="G71" s="87"/>
      <c r="H71" s="183"/>
      <c r="I71" s="178"/>
      <c r="J71" s="178"/>
      <c r="K71" s="178"/>
      <c r="L71" s="178"/>
      <c r="M71" s="178"/>
    </row>
    <row r="72" spans="2:15" ht="20.100000000000001" customHeight="1" x14ac:dyDescent="0.25">
      <c r="B72" s="171"/>
      <c r="C72" s="182"/>
      <c r="D72" s="173"/>
      <c r="E72" s="174"/>
      <c r="F72" s="87"/>
      <c r="G72" s="87"/>
      <c r="H72" s="180"/>
      <c r="I72" s="180"/>
      <c r="J72" s="180"/>
      <c r="K72" s="180"/>
      <c r="L72" s="185"/>
      <c r="M72" s="185"/>
      <c r="O72" s="2"/>
    </row>
    <row r="73" spans="2:15" ht="20.100000000000001" customHeight="1" x14ac:dyDescent="0.25">
      <c r="B73" s="171"/>
      <c r="C73" s="87"/>
      <c r="D73" s="173"/>
      <c r="E73" s="174"/>
      <c r="F73" s="87"/>
      <c r="G73" s="87"/>
      <c r="H73" s="186"/>
      <c r="I73" s="178"/>
      <c r="J73" s="178"/>
      <c r="K73" s="178"/>
      <c r="L73" s="178"/>
      <c r="M73" s="178"/>
    </row>
    <row r="74" spans="2:15" ht="20.100000000000001" customHeight="1" x14ac:dyDescent="0.25">
      <c r="B74" s="171"/>
      <c r="C74" s="182"/>
      <c r="D74" s="173"/>
      <c r="E74" s="174"/>
      <c r="F74" s="87"/>
      <c r="G74" s="87"/>
      <c r="H74" s="87"/>
      <c r="I74" s="180"/>
      <c r="J74" s="180"/>
      <c r="K74" s="180"/>
      <c r="L74" s="180"/>
      <c r="M74" s="180"/>
      <c r="O74" s="2"/>
    </row>
    <row r="75" spans="2:15" ht="20.100000000000001" customHeight="1" x14ac:dyDescent="0.25">
      <c r="B75" s="171"/>
      <c r="C75" s="87"/>
      <c r="D75" s="173"/>
      <c r="E75" s="174"/>
      <c r="F75" s="87"/>
      <c r="G75" s="87"/>
      <c r="H75" s="87"/>
      <c r="I75" s="178"/>
      <c r="J75" s="178"/>
      <c r="K75" s="178"/>
      <c r="L75" s="186"/>
      <c r="M75" s="186"/>
    </row>
    <row r="76" spans="2:15" ht="20.100000000000001" customHeight="1" x14ac:dyDescent="0.25">
      <c r="B76" s="171"/>
      <c r="C76" s="182"/>
      <c r="D76" s="173"/>
      <c r="E76" s="174"/>
      <c r="F76" s="87"/>
      <c r="G76" s="180"/>
      <c r="H76" s="180"/>
      <c r="I76" s="185"/>
      <c r="J76" s="185"/>
      <c r="K76" s="185"/>
      <c r="L76" s="185"/>
      <c r="M76" s="185"/>
      <c r="O76" s="2"/>
    </row>
    <row r="77" spans="2:15" ht="20.100000000000001" customHeight="1" x14ac:dyDescent="0.25">
      <c r="B77" s="171"/>
      <c r="C77" s="87"/>
      <c r="D77" s="173"/>
      <c r="E77" s="174"/>
      <c r="F77" s="87"/>
      <c r="G77" s="178"/>
      <c r="H77" s="186"/>
      <c r="I77" s="178"/>
      <c r="J77" s="178"/>
      <c r="K77" s="178"/>
      <c r="L77" s="186"/>
      <c r="M77" s="186"/>
    </row>
    <row r="78" spans="2:15" ht="20.100000000000001" customHeight="1" x14ac:dyDescent="0.25">
      <c r="B78" s="171"/>
      <c r="C78" s="184"/>
      <c r="D78" s="173"/>
      <c r="E78" s="174"/>
      <c r="F78" s="87"/>
      <c r="G78" s="187"/>
      <c r="H78" s="187"/>
      <c r="I78" s="187"/>
      <c r="J78" s="187"/>
      <c r="K78" s="187"/>
      <c r="L78" s="187"/>
      <c r="M78" s="187"/>
      <c r="O78" s="2"/>
    </row>
    <row r="79" spans="2:15" ht="20.100000000000001" customHeight="1" x14ac:dyDescent="0.25">
      <c r="B79" s="171"/>
      <c r="C79" s="87"/>
      <c r="D79" s="188"/>
      <c r="E79" s="189"/>
      <c r="F79" s="87"/>
      <c r="G79" s="178"/>
      <c r="H79" s="178"/>
      <c r="I79" s="178"/>
      <c r="J79" s="178"/>
      <c r="K79" s="178"/>
      <c r="L79" s="178"/>
      <c r="M79" s="178"/>
    </row>
    <row r="80" spans="2:15" ht="20.100000000000001" customHeight="1" x14ac:dyDescent="0.25">
      <c r="B80" s="171"/>
      <c r="C80" s="184"/>
      <c r="D80" s="173"/>
      <c r="E80" s="174"/>
      <c r="F80" s="87"/>
      <c r="G80" s="178"/>
      <c r="H80" s="178"/>
      <c r="I80" s="178"/>
      <c r="J80" s="178"/>
      <c r="K80" s="178"/>
      <c r="L80" s="187"/>
      <c r="M80" s="187"/>
      <c r="O80" s="2"/>
    </row>
    <row r="81" spans="2:15" ht="20.100000000000001" customHeight="1" x14ac:dyDescent="0.25">
      <c r="B81" s="87"/>
      <c r="C81" s="87"/>
      <c r="D81" s="188"/>
      <c r="E81" s="87"/>
      <c r="F81" s="87"/>
      <c r="G81" s="87"/>
      <c r="H81" s="87"/>
      <c r="I81" s="87"/>
      <c r="J81" s="87"/>
      <c r="K81" s="87"/>
      <c r="L81" s="183"/>
      <c r="M81" s="183"/>
    </row>
    <row r="82" spans="2:15" ht="20.100000000000001" customHeight="1" x14ac:dyDescent="0.25">
      <c r="B82" s="87"/>
      <c r="C82" s="87"/>
      <c r="D82" s="188"/>
      <c r="E82" s="87"/>
      <c r="F82" s="87"/>
      <c r="G82" s="87"/>
      <c r="H82" s="87"/>
      <c r="I82" s="87"/>
      <c r="J82" s="87"/>
      <c r="K82" s="87"/>
      <c r="L82" s="87"/>
      <c r="M82" s="87"/>
      <c r="O82" s="2"/>
    </row>
    <row r="83" spans="2:15" ht="20.100000000000001" customHeight="1" x14ac:dyDescent="0.25">
      <c r="B83" s="87"/>
      <c r="C83" s="190"/>
      <c r="D83" s="191"/>
      <c r="E83" s="192"/>
      <c r="F83" s="178"/>
      <c r="G83" s="178"/>
      <c r="H83" s="178"/>
      <c r="I83" s="178"/>
      <c r="J83" s="178"/>
      <c r="K83" s="178"/>
      <c r="L83" s="178"/>
      <c r="M83" s="178"/>
    </row>
    <row r="84" spans="2:15" ht="20.100000000000001" customHeight="1" x14ac:dyDescent="0.25">
      <c r="B84" s="87"/>
      <c r="C84" s="87"/>
      <c r="D84" s="188"/>
      <c r="E84" s="87"/>
      <c r="F84" s="189"/>
      <c r="G84" s="189"/>
      <c r="H84" s="189"/>
      <c r="I84" s="189"/>
      <c r="J84" s="189"/>
      <c r="K84" s="189"/>
      <c r="L84" s="189"/>
      <c r="M84" s="189"/>
    </row>
    <row r="85" spans="2:15" ht="20.100000000000001" customHeight="1" x14ac:dyDescent="0.25">
      <c r="B85" s="87"/>
      <c r="C85" s="87"/>
      <c r="D85" s="188"/>
      <c r="E85" s="87"/>
      <c r="F85" s="90"/>
      <c r="G85" s="90"/>
      <c r="H85" s="90"/>
      <c r="I85" s="90"/>
      <c r="J85" s="90"/>
      <c r="K85" s="90"/>
      <c r="L85" s="90"/>
      <c r="M85" s="90"/>
    </row>
    <row r="86" spans="2:15" ht="20.100000000000001" customHeight="1" x14ac:dyDescent="0.25">
      <c r="B86" s="193"/>
      <c r="C86" s="193"/>
      <c r="D86" s="193"/>
      <c r="E86" s="193"/>
      <c r="F86" s="193"/>
      <c r="G86" s="193"/>
      <c r="H86" s="193"/>
      <c r="I86" s="193"/>
      <c r="J86" s="193"/>
      <c r="K86" s="193"/>
      <c r="L86" s="193"/>
      <c r="M86" s="193"/>
    </row>
    <row r="87" spans="2:15" ht="20.100000000000001" customHeight="1" x14ac:dyDescent="0.25">
      <c r="B87" s="193"/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193"/>
    </row>
    <row r="88" spans="2:15" ht="20.100000000000001" customHeight="1" x14ac:dyDescent="0.25">
      <c r="B88" s="193"/>
      <c r="C88" s="193"/>
      <c r="D88" s="193"/>
      <c r="E88" s="193"/>
      <c r="F88" s="193"/>
      <c r="G88" s="193"/>
      <c r="H88" s="193"/>
      <c r="I88" s="193"/>
      <c r="J88" s="193"/>
      <c r="K88" s="193"/>
      <c r="L88" s="193"/>
      <c r="M88" s="193"/>
    </row>
    <row r="89" spans="2:15" ht="20.100000000000001" customHeight="1" x14ac:dyDescent="0.25">
      <c r="B89" s="193"/>
      <c r="C89" s="193"/>
      <c r="D89" s="193"/>
      <c r="E89" s="193"/>
      <c r="F89" s="193"/>
      <c r="G89" s="193"/>
      <c r="H89" s="193"/>
      <c r="I89" s="193"/>
      <c r="J89" s="193"/>
      <c r="K89" s="193"/>
      <c r="L89" s="193"/>
      <c r="M89" s="193"/>
    </row>
    <row r="90" spans="2:15" ht="20.100000000000001" customHeight="1" x14ac:dyDescent="0.25">
      <c r="B90" s="193"/>
      <c r="C90" s="193"/>
      <c r="D90" s="193"/>
      <c r="E90" s="193"/>
      <c r="F90" s="193"/>
      <c r="G90" s="193"/>
      <c r="H90" s="193"/>
      <c r="I90" s="193"/>
      <c r="J90" s="193"/>
      <c r="K90" s="193"/>
      <c r="L90" s="193"/>
      <c r="M90" s="193"/>
    </row>
    <row r="91" spans="2:15" ht="20.100000000000001" customHeight="1" x14ac:dyDescent="0.25">
      <c r="B91" s="193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</row>
    <row r="92" spans="2:15" ht="20.100000000000001" customHeight="1" x14ac:dyDescent="0.25">
      <c r="B92" s="193"/>
      <c r="C92" s="193"/>
      <c r="D92" s="193"/>
      <c r="E92" s="193"/>
      <c r="F92" s="193"/>
      <c r="G92" s="193"/>
      <c r="H92" s="193"/>
      <c r="I92" s="193"/>
      <c r="J92" s="193"/>
      <c r="K92" s="193"/>
      <c r="L92" s="193"/>
      <c r="M92" s="193"/>
    </row>
    <row r="93" spans="2:15" ht="20.100000000000001" customHeight="1" x14ac:dyDescent="0.25">
      <c r="B93" s="151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</row>
    <row r="94" spans="2:15" ht="20.100000000000001" customHeight="1" x14ac:dyDescent="0.25"/>
    <row r="95" spans="2:15" ht="20.100000000000001" customHeight="1" x14ac:dyDescent="0.25"/>
    <row r="96" spans="2:15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</sheetData>
  <mergeCells count="30">
    <mergeCell ref="B5:K5"/>
    <mergeCell ref="B34:B35"/>
    <mergeCell ref="C32:C33"/>
    <mergeCell ref="B10:B11"/>
    <mergeCell ref="C10:C11"/>
    <mergeCell ref="B14:B15"/>
    <mergeCell ref="C14:C15"/>
    <mergeCell ref="B16:B17"/>
    <mergeCell ref="C16:C17"/>
    <mergeCell ref="B8:B9"/>
    <mergeCell ref="C8:C9"/>
    <mergeCell ref="F6:I6"/>
    <mergeCell ref="B12:B13"/>
    <mergeCell ref="C12:C13"/>
    <mergeCell ref="B51:M51"/>
    <mergeCell ref="B18:B19"/>
    <mergeCell ref="C18:C19"/>
    <mergeCell ref="B20:B21"/>
    <mergeCell ref="C20:C21"/>
    <mergeCell ref="B24:B25"/>
    <mergeCell ref="C24:C25"/>
    <mergeCell ref="C22:C23"/>
    <mergeCell ref="B22:B23"/>
    <mergeCell ref="B26:B27"/>
    <mergeCell ref="C26:C27"/>
    <mergeCell ref="B28:B29"/>
    <mergeCell ref="C28:C29"/>
    <mergeCell ref="B30:B31"/>
    <mergeCell ref="C30:C31"/>
    <mergeCell ref="B32:B33"/>
  </mergeCells>
  <printOptions horizontalCentered="1"/>
  <pageMargins left="0" right="0" top="0.9055118110236221" bottom="0.62992125984251968" header="0.31496062992125984" footer="0.31496062992125984"/>
  <pageSetup paperSize="9" scale="73" orientation="landscape" verticalDpi="597" r:id="rId1"/>
  <headerFooter>
    <oddFooter>&amp;L&amp;A&amp;C&amp;F&amp;R&amp;P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1"/>
  <sheetViews>
    <sheetView workbookViewId="0">
      <selection activeCell="L20" sqref="L20"/>
    </sheetView>
  </sheetViews>
  <sheetFormatPr defaultRowHeight="15" x14ac:dyDescent="0.25"/>
  <cols>
    <col min="2" max="2" width="14.7109375" customWidth="1"/>
    <col min="3" max="3" width="13.7109375" customWidth="1"/>
    <col min="4" max="4" width="54" customWidth="1"/>
    <col min="5" max="5" width="9.140625" customWidth="1"/>
    <col min="6" max="6" width="12.5703125" customWidth="1"/>
    <col min="7" max="8" width="10.140625" bestFit="1" customWidth="1"/>
  </cols>
  <sheetData>
    <row r="2" spans="2:9" x14ac:dyDescent="0.25">
      <c r="B2" s="87"/>
      <c r="C2" s="87"/>
      <c r="D2" s="87"/>
      <c r="E2" s="87"/>
      <c r="F2" s="87"/>
      <c r="G2" s="87"/>
      <c r="H2" s="87"/>
      <c r="I2" s="88"/>
    </row>
    <row r="3" spans="2:9" x14ac:dyDescent="0.25">
      <c r="B3" s="87" t="s">
        <v>454</v>
      </c>
      <c r="C3" s="87"/>
      <c r="D3" s="89"/>
      <c r="E3" s="90"/>
      <c r="F3" s="87"/>
      <c r="G3" s="87"/>
      <c r="H3" s="87"/>
      <c r="I3" s="88"/>
    </row>
    <row r="4" spans="2:9" x14ac:dyDescent="0.25">
      <c r="B4" s="87"/>
      <c r="C4" s="87"/>
      <c r="D4" s="87"/>
      <c r="E4" s="87"/>
      <c r="F4" s="87"/>
      <c r="G4" s="87"/>
      <c r="H4" s="87"/>
      <c r="I4" s="88"/>
    </row>
    <row r="5" spans="2:9" ht="15.75" thickBot="1" x14ac:dyDescent="0.3">
      <c r="B5" s="87"/>
      <c r="C5" s="87"/>
      <c r="D5" s="87"/>
      <c r="E5" s="87"/>
      <c r="F5" s="87"/>
      <c r="G5" s="87"/>
      <c r="H5" s="87"/>
      <c r="I5" s="88"/>
    </row>
    <row r="6" spans="2:9" ht="15.75" thickBot="1" x14ac:dyDescent="0.3">
      <c r="B6" s="363" t="s">
        <v>151</v>
      </c>
      <c r="C6" s="364"/>
      <c r="D6" s="104" t="s">
        <v>28</v>
      </c>
      <c r="E6" s="105" t="s">
        <v>27</v>
      </c>
      <c r="F6" s="106" t="s">
        <v>152</v>
      </c>
      <c r="G6" s="106" t="s">
        <v>153</v>
      </c>
      <c r="H6" s="107" t="s">
        <v>6</v>
      </c>
      <c r="I6" s="88"/>
    </row>
    <row r="7" spans="2:9" ht="13.9" customHeight="1" thickBot="1" x14ac:dyDescent="0.3">
      <c r="B7" s="365" t="s">
        <v>150</v>
      </c>
      <c r="C7" s="366"/>
      <c r="D7" s="108" t="s">
        <v>154</v>
      </c>
      <c r="E7" s="109" t="s">
        <v>155</v>
      </c>
      <c r="F7" s="110">
        <f>D15</f>
        <v>70</v>
      </c>
      <c r="G7" s="110">
        <f>D14+F14</f>
        <v>1136.1200000000001</v>
      </c>
      <c r="H7" s="111">
        <f>F7+G7</f>
        <v>1206.1200000000001</v>
      </c>
      <c r="I7" s="88"/>
    </row>
    <row r="8" spans="2:9" ht="15.75" thickBot="1" x14ac:dyDescent="0.3">
      <c r="B8" s="112" t="s">
        <v>156</v>
      </c>
      <c r="C8" s="249">
        <v>2</v>
      </c>
      <c r="D8" s="113" t="s">
        <v>28</v>
      </c>
      <c r="E8" s="113" t="s">
        <v>27</v>
      </c>
      <c r="F8" s="113" t="s">
        <v>157</v>
      </c>
      <c r="G8" s="113" t="s">
        <v>158</v>
      </c>
      <c r="H8" s="114" t="s">
        <v>159</v>
      </c>
      <c r="I8" s="88"/>
    </row>
    <row r="9" spans="2:9" ht="13.9" customHeight="1" x14ac:dyDescent="0.25">
      <c r="B9" s="115">
        <v>34782</v>
      </c>
      <c r="C9" s="116" t="s">
        <v>178</v>
      </c>
      <c r="D9" s="117" t="s">
        <v>417</v>
      </c>
      <c r="E9" s="118" t="s">
        <v>160</v>
      </c>
      <c r="F9" s="119">
        <v>6</v>
      </c>
      <c r="G9" s="115">
        <v>136.29</v>
      </c>
      <c r="H9" s="120">
        <f>F9*G9</f>
        <v>817.74</v>
      </c>
      <c r="I9" s="88"/>
    </row>
    <row r="10" spans="2:9" ht="13.9" customHeight="1" x14ac:dyDescent="0.25">
      <c r="B10" s="115">
        <v>2358</v>
      </c>
      <c r="C10" s="116" t="s">
        <v>178</v>
      </c>
      <c r="D10" s="117" t="s">
        <v>161</v>
      </c>
      <c r="E10" s="118" t="s">
        <v>160</v>
      </c>
      <c r="F10" s="119">
        <v>4</v>
      </c>
      <c r="G10" s="119">
        <v>39.43</v>
      </c>
      <c r="H10" s="120">
        <f>F10*G10</f>
        <v>157.72</v>
      </c>
      <c r="I10" s="88"/>
    </row>
    <row r="11" spans="2:9" ht="13.9" customHeight="1" x14ac:dyDescent="0.25">
      <c r="B11" s="121" t="s">
        <v>162</v>
      </c>
      <c r="C11" s="122" t="s">
        <v>234</v>
      </c>
      <c r="D11" s="117" t="s">
        <v>163</v>
      </c>
      <c r="E11" s="123" t="s">
        <v>155</v>
      </c>
      <c r="F11" s="124">
        <v>10</v>
      </c>
      <c r="G11" s="125">
        <v>2.5</v>
      </c>
      <c r="H11" s="120">
        <f>F11*G11</f>
        <v>25</v>
      </c>
      <c r="I11" s="88"/>
    </row>
    <row r="12" spans="2:9" ht="13.9" customHeight="1" x14ac:dyDescent="0.25">
      <c r="B12" s="121"/>
      <c r="C12" s="122" t="s">
        <v>228</v>
      </c>
      <c r="D12" s="126" t="s">
        <v>164</v>
      </c>
      <c r="E12" s="123" t="s">
        <v>155</v>
      </c>
      <c r="F12" s="124">
        <v>5</v>
      </c>
      <c r="G12" s="124">
        <v>9</v>
      </c>
      <c r="H12" s="120">
        <f>F12*G12</f>
        <v>45</v>
      </c>
      <c r="I12" s="88"/>
    </row>
    <row r="13" spans="2:9" ht="13.9" customHeight="1" x14ac:dyDescent="0.25">
      <c r="B13" s="121" t="s">
        <v>165</v>
      </c>
      <c r="C13" s="122" t="s">
        <v>234</v>
      </c>
      <c r="D13" s="126" t="s">
        <v>166</v>
      </c>
      <c r="E13" s="123" t="s">
        <v>160</v>
      </c>
      <c r="F13" s="124">
        <v>2</v>
      </c>
      <c r="G13" s="124">
        <v>80.33</v>
      </c>
      <c r="H13" s="120">
        <f>F13*G13</f>
        <v>160.66</v>
      </c>
      <c r="I13" s="88"/>
    </row>
    <row r="14" spans="2:9" ht="20.25" customHeight="1" x14ac:dyDescent="0.25">
      <c r="B14" s="127" t="s">
        <v>167</v>
      </c>
      <c r="C14" s="128"/>
      <c r="D14" s="129">
        <f>H9+H10+H13</f>
        <v>1136.1200000000001</v>
      </c>
      <c r="E14" s="130" t="s">
        <v>168</v>
      </c>
      <c r="F14" s="131">
        <f>D14*E3</f>
        <v>0</v>
      </c>
      <c r="G14" s="130" t="s">
        <v>169</v>
      </c>
      <c r="H14" s="132">
        <f>D14+F14</f>
        <v>1136.1200000000001</v>
      </c>
      <c r="I14" s="88"/>
    </row>
    <row r="15" spans="2:9" ht="20.25" customHeight="1" thickBot="1" x14ac:dyDescent="0.3">
      <c r="B15" s="133" t="s">
        <v>170</v>
      </c>
      <c r="C15" s="134"/>
      <c r="D15" s="135">
        <f>H11+H12</f>
        <v>70</v>
      </c>
      <c r="E15" s="136" t="s">
        <v>171</v>
      </c>
      <c r="F15" s="135">
        <v>0</v>
      </c>
      <c r="G15" s="136" t="s">
        <v>172</v>
      </c>
      <c r="H15" s="137">
        <f>D15+F15</f>
        <v>70</v>
      </c>
      <c r="I15" s="88"/>
    </row>
    <row r="16" spans="2:9" ht="15.75" thickBot="1" x14ac:dyDescent="0.3">
      <c r="B16" s="138" t="s">
        <v>172</v>
      </c>
      <c r="C16" s="139"/>
      <c r="D16" s="139"/>
      <c r="E16" s="139"/>
      <c r="F16" s="139"/>
      <c r="G16" s="140"/>
      <c r="H16" s="247">
        <f>H14+H15</f>
        <v>1206.1200000000001</v>
      </c>
      <c r="I16" s="88"/>
    </row>
    <row r="17" spans="2:9" x14ac:dyDescent="0.25">
      <c r="B17" s="88"/>
      <c r="C17" s="88"/>
      <c r="D17" s="88"/>
      <c r="E17" s="88"/>
      <c r="F17" s="88"/>
      <c r="G17" s="88"/>
      <c r="H17" s="88"/>
      <c r="I17" s="88"/>
    </row>
    <row r="18" spans="2:9" ht="15.75" thickBot="1" x14ac:dyDescent="0.3">
      <c r="B18" s="65"/>
      <c r="C18" s="65"/>
      <c r="D18" s="65"/>
      <c r="E18" s="65"/>
      <c r="F18" s="65"/>
      <c r="G18" s="65"/>
      <c r="H18" s="65"/>
    </row>
    <row r="19" spans="2:9" ht="15.75" thickBot="1" x14ac:dyDescent="0.3">
      <c r="B19" s="356" t="s">
        <v>151</v>
      </c>
      <c r="C19" s="357"/>
      <c r="D19" s="141" t="s">
        <v>28</v>
      </c>
      <c r="E19" s="141" t="s">
        <v>27</v>
      </c>
      <c r="F19" s="141" t="s">
        <v>152</v>
      </c>
      <c r="G19" s="141" t="s">
        <v>153</v>
      </c>
      <c r="H19" s="142" t="s">
        <v>6</v>
      </c>
    </row>
    <row r="20" spans="2:9" ht="15.75" thickBot="1" x14ac:dyDescent="0.3">
      <c r="B20" s="358" t="s">
        <v>29</v>
      </c>
      <c r="C20" s="359"/>
      <c r="D20" s="230" t="s">
        <v>366</v>
      </c>
      <c r="E20" s="231" t="s">
        <v>27</v>
      </c>
      <c r="F20" s="232">
        <f>D30</f>
        <v>401.54473000000002</v>
      </c>
      <c r="G20" s="232">
        <f>D29+F29</f>
        <v>0</v>
      </c>
      <c r="H20" s="233">
        <f>F20+G20</f>
        <v>401.54473000000002</v>
      </c>
    </row>
    <row r="21" spans="2:9" ht="15.75" thickBot="1" x14ac:dyDescent="0.3">
      <c r="B21" s="234" t="s">
        <v>156</v>
      </c>
      <c r="C21" s="249">
        <v>1</v>
      </c>
      <c r="D21" s="143" t="s">
        <v>28</v>
      </c>
      <c r="E21" s="143" t="s">
        <v>27</v>
      </c>
      <c r="F21" s="143" t="s">
        <v>157</v>
      </c>
      <c r="G21" s="143" t="s">
        <v>158</v>
      </c>
      <c r="H21" s="144" t="s">
        <v>159</v>
      </c>
    </row>
    <row r="22" spans="2:9" ht="38.25" x14ac:dyDescent="0.25">
      <c r="B22" s="235">
        <v>4813</v>
      </c>
      <c r="C22" s="236" t="s">
        <v>178</v>
      </c>
      <c r="D22" s="237" t="s">
        <v>377</v>
      </c>
      <c r="E22" s="238" t="s">
        <v>55</v>
      </c>
      <c r="F22" s="238">
        <v>1</v>
      </c>
      <c r="G22" s="239">
        <v>300</v>
      </c>
      <c r="H22" s="240">
        <f>F22*G22</f>
        <v>300</v>
      </c>
    </row>
    <row r="23" spans="2:9" ht="25.5" x14ac:dyDescent="0.25">
      <c r="B23" s="235">
        <v>5061</v>
      </c>
      <c r="C23" s="236" t="s">
        <v>178</v>
      </c>
      <c r="D23" s="237" t="s">
        <v>378</v>
      </c>
      <c r="E23" s="238" t="s">
        <v>379</v>
      </c>
      <c r="F23" s="238">
        <v>0.2</v>
      </c>
      <c r="G23" s="239">
        <v>16</v>
      </c>
      <c r="H23" s="240">
        <f t="shared" ref="H23:H27" si="0">F23*G23</f>
        <v>3.2</v>
      </c>
    </row>
    <row r="24" spans="2:9" ht="25.5" x14ac:dyDescent="0.25">
      <c r="B24" s="235">
        <v>4491</v>
      </c>
      <c r="C24" s="236" t="s">
        <v>178</v>
      </c>
      <c r="D24" s="237" t="s">
        <v>380</v>
      </c>
      <c r="E24" s="238" t="s">
        <v>56</v>
      </c>
      <c r="F24" s="238">
        <v>3.26</v>
      </c>
      <c r="G24" s="239">
        <v>7.61</v>
      </c>
      <c r="H24" s="240">
        <f t="shared" si="0"/>
        <v>24.808599999999998</v>
      </c>
    </row>
    <row r="25" spans="2:9" x14ac:dyDescent="0.25">
      <c r="B25" s="235">
        <v>370</v>
      </c>
      <c r="C25" s="236" t="s">
        <v>178</v>
      </c>
      <c r="D25" s="237" t="s">
        <v>381</v>
      </c>
      <c r="E25" s="238" t="s">
        <v>59</v>
      </c>
      <c r="F25" s="238">
        <v>2.0899999999999998E-2</v>
      </c>
      <c r="G25" s="239">
        <v>59.7</v>
      </c>
      <c r="H25" s="240">
        <f t="shared" si="0"/>
        <v>1.24773</v>
      </c>
    </row>
    <row r="26" spans="2:9" x14ac:dyDescent="0.25">
      <c r="B26" s="235">
        <v>1379</v>
      </c>
      <c r="C26" s="236" t="s">
        <v>178</v>
      </c>
      <c r="D26" s="237" t="s">
        <v>382</v>
      </c>
      <c r="E26" s="238" t="s">
        <v>379</v>
      </c>
      <c r="F26" s="238">
        <v>9.06</v>
      </c>
      <c r="G26" s="239">
        <v>0.68</v>
      </c>
      <c r="H26" s="240">
        <f t="shared" si="0"/>
        <v>6.1608000000000009</v>
      </c>
    </row>
    <row r="27" spans="2:9" x14ac:dyDescent="0.25">
      <c r="B27" s="235">
        <v>6117</v>
      </c>
      <c r="C27" s="236" t="s">
        <v>178</v>
      </c>
      <c r="D27" s="237" t="s">
        <v>383</v>
      </c>
      <c r="E27" s="238" t="s">
        <v>160</v>
      </c>
      <c r="F27" s="238">
        <v>1.91</v>
      </c>
      <c r="G27" s="239">
        <v>15.82</v>
      </c>
      <c r="H27" s="240">
        <f t="shared" si="0"/>
        <v>30.216200000000001</v>
      </c>
    </row>
    <row r="28" spans="2:9" x14ac:dyDescent="0.25">
      <c r="B28" s="241">
        <v>248</v>
      </c>
      <c r="C28" s="236" t="s">
        <v>178</v>
      </c>
      <c r="D28" s="237" t="s">
        <v>384</v>
      </c>
      <c r="E28" s="238" t="s">
        <v>160</v>
      </c>
      <c r="F28" s="238">
        <v>2.27</v>
      </c>
      <c r="G28" s="239">
        <v>15.82</v>
      </c>
      <c r="H28" s="240">
        <f>F28*G28</f>
        <v>35.9114</v>
      </c>
    </row>
    <row r="29" spans="2:9" x14ac:dyDescent="0.25">
      <c r="B29" s="220" t="s">
        <v>167</v>
      </c>
      <c r="C29" s="221"/>
      <c r="D29" s="222"/>
      <c r="E29" s="223" t="s">
        <v>168</v>
      </c>
      <c r="F29" s="224">
        <f>D29*E131</f>
        <v>0</v>
      </c>
      <c r="G29" s="223" t="s">
        <v>169</v>
      </c>
      <c r="H29" s="145">
        <f>D29+F29</f>
        <v>0</v>
      </c>
    </row>
    <row r="30" spans="2:9" ht="15.75" thickBot="1" x14ac:dyDescent="0.3">
      <c r="B30" s="225" t="s">
        <v>170</v>
      </c>
      <c r="C30" s="226"/>
      <c r="D30" s="227">
        <f>H22+H28+H27+H26+H25+H24+H23</f>
        <v>401.54473000000002</v>
      </c>
      <c r="E30" s="228" t="s">
        <v>171</v>
      </c>
      <c r="F30" s="227">
        <v>0</v>
      </c>
      <c r="G30" s="228" t="s">
        <v>172</v>
      </c>
      <c r="H30" s="146">
        <f>D30+F30</f>
        <v>401.54473000000002</v>
      </c>
    </row>
    <row r="31" spans="2:9" ht="17.25" thickBot="1" x14ac:dyDescent="0.3">
      <c r="B31" s="360" t="s">
        <v>172</v>
      </c>
      <c r="C31" s="361"/>
      <c r="D31" s="361"/>
      <c r="E31" s="361"/>
      <c r="F31" s="361"/>
      <c r="G31" s="362"/>
      <c r="H31" s="229">
        <f>H29+H30</f>
        <v>401.54473000000002</v>
      </c>
    </row>
  </sheetData>
  <mergeCells count="5">
    <mergeCell ref="B19:C19"/>
    <mergeCell ref="B20:C20"/>
    <mergeCell ref="B31:G31"/>
    <mergeCell ref="B6:C6"/>
    <mergeCell ref="B7:C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Planilha</vt:lpstr>
      <vt:lpstr>Cronograma</vt:lpstr>
      <vt:lpstr>Composição</vt:lpstr>
      <vt:lpstr>Cronograma!Area_de_impressao</vt:lpstr>
      <vt:lpstr>Planilha!Area_de_impressao</vt:lpstr>
      <vt:lpstr>Planilha!Titulos_de_impressao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caio</cp:lastModifiedBy>
  <cp:lastPrinted>2023-02-01T18:08:42Z</cp:lastPrinted>
  <dcterms:created xsi:type="dcterms:W3CDTF">2014-10-13T17:21:51Z</dcterms:created>
  <dcterms:modified xsi:type="dcterms:W3CDTF">2023-02-01T19:29:23Z</dcterms:modified>
</cp:coreProperties>
</file>