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5440" windowHeight="15840" activeTab="1"/>
  </bookViews>
  <sheets>
    <sheet name="Planilha" sheetId="1" r:id="rId1"/>
    <sheet name="Cronograma" sheetId="6" r:id="rId2"/>
    <sheet name="Itens de Relevância" sheetId="7" r:id="rId3"/>
    <sheet name="Composição" sheetId="8" r:id="rId4"/>
  </sheets>
  <externalReferences>
    <externalReference r:id="rId5"/>
  </externalReferences>
  <definedNames>
    <definedName name="_xlnm.Print_Area" localSheetId="1">Cronograma!$B$2:$I$29</definedName>
    <definedName name="_xlnm.Print_Area" localSheetId="2">'Itens de Relevância'!$A$1:$E$13</definedName>
    <definedName name="_xlnm.Print_Area" localSheetId="0">Planilha!$B$1:$K$85</definedName>
    <definedName name="_xlnm.Database">TEXT(Import.DataBase,"mm-aaaa")</definedName>
    <definedName name="Import.DataBase">#REF!</definedName>
    <definedName name="Referencia.Descricao">IF(ISNUMBER([1]!linhaSINAPIxls),INDEX(INDIRECT("'[Referência "&amp;_xlnm.Database&amp;".xls]Banco'!$b:$g"),[1]!linhaSINAPIxls,3),"")</definedName>
    <definedName name="TipoOrçamento">"BASE"</definedName>
    <definedName name="_xlnm.Print_Titles" localSheetId="0">Planilha!$1:$7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6"/>
  <c r="J36" i="1" l="1"/>
  <c r="J27"/>
  <c r="J21"/>
  <c r="J11"/>
  <c r="J10"/>
  <c r="J9"/>
  <c r="K9" s="1"/>
  <c r="K13" l="1"/>
  <c r="K12"/>
  <c r="B3" i="6" l="1"/>
  <c r="B2"/>
  <c r="C29" l="1"/>
  <c r="C28"/>
  <c r="C27"/>
  <c r="C23"/>
  <c r="H35" i="8" l="1"/>
  <c r="H34"/>
  <c r="D37" s="1"/>
  <c r="F30" s="1"/>
  <c r="H33"/>
  <c r="H32"/>
  <c r="H24"/>
  <c r="H23"/>
  <c r="D26" s="1"/>
  <c r="F19" s="1"/>
  <c r="H22"/>
  <c r="H21"/>
  <c r="D36" l="1"/>
  <c r="G30" s="1"/>
  <c r="H30" s="1"/>
  <c r="C38"/>
  <c r="D25"/>
  <c r="C27" s="1"/>
  <c r="G19" l="1"/>
  <c r="H19" s="1"/>
  <c r="K11" i="1"/>
  <c r="K10"/>
  <c r="H13" i="8" l="1"/>
  <c r="H12"/>
  <c r="H11"/>
  <c r="H10"/>
  <c r="H9"/>
  <c r="D15" l="1"/>
  <c r="F7" s="1"/>
  <c r="D14"/>
  <c r="F14" s="1"/>
  <c r="H14" s="1"/>
  <c r="H15" l="1"/>
  <c r="H16" s="1"/>
  <c r="G7"/>
  <c r="H7" s="1"/>
  <c r="K32" i="1" l="1"/>
  <c r="K31"/>
  <c r="K33" l="1"/>
  <c r="K36" l="1"/>
  <c r="K27"/>
  <c r="K20"/>
  <c r="K21"/>
  <c r="K22"/>
  <c r="K23"/>
  <c r="K19"/>
  <c r="K18"/>
  <c r="K17"/>
  <c r="K37" l="1"/>
  <c r="K24"/>
  <c r="K28"/>
  <c r="E6" i="7"/>
  <c r="E5" l="1"/>
  <c r="K60" i="1"/>
  <c r="G40" s="1"/>
  <c r="D15" i="6" s="1"/>
  <c r="E15" l="1"/>
  <c r="D11"/>
  <c r="E11" s="1"/>
  <c r="D17"/>
  <c r="D13"/>
  <c r="K14" i="1"/>
  <c r="D9" i="6" s="1"/>
  <c r="H15" l="1"/>
  <c r="G15"/>
  <c r="E13"/>
  <c r="G13" s="1"/>
  <c r="E17"/>
  <c r="D19"/>
  <c r="D14" s="1"/>
  <c r="K39" i="1"/>
  <c r="K40" s="1"/>
  <c r="M39"/>
  <c r="G11" i="6"/>
  <c r="F11"/>
  <c r="P39" i="1"/>
  <c r="E9" i="6"/>
  <c r="F9" s="1"/>
  <c r="F19" l="1"/>
  <c r="D10"/>
  <c r="D16"/>
  <c r="D8"/>
  <c r="H17"/>
  <c r="H19" s="1"/>
  <c r="G17"/>
  <c r="G19" s="1"/>
  <c r="E19"/>
  <c r="D12"/>
  <c r="D18" s="1"/>
</calcChain>
</file>

<file path=xl/sharedStrings.xml><?xml version="1.0" encoding="utf-8"?>
<sst xmlns="http://schemas.openxmlformats.org/spreadsheetml/2006/main" count="256" uniqueCount="157">
  <si>
    <t>m²</t>
  </si>
  <si>
    <t xml:space="preserve">Valor total da obra </t>
  </si>
  <si>
    <t>CRONOGRAMA FÍSICO-FINANCEIRO</t>
  </si>
  <si>
    <t>ITEM</t>
  </si>
  <si>
    <t>ETAPAS/DESCRIÇÃO</t>
  </si>
  <si>
    <t>FÍSICO/ FINANCEIRO</t>
  </si>
  <si>
    <t>TOTAL  ETAPAS</t>
  </si>
  <si>
    <t>TOTAL</t>
  </si>
  <si>
    <t>REFORMA SALA PROCURADORIA</t>
  </si>
  <si>
    <t xml:space="preserve">Valor total da obra com BDI </t>
  </si>
  <si>
    <t>CÓDIGOS</t>
  </si>
  <si>
    <t>DESCRIÇÃO</t>
  </si>
  <si>
    <t>SINAPI</t>
  </si>
  <si>
    <t>SISTEMA NACIONAL DE PESQUISA DE CUSTOS E ÍNDICES DA CONSTRUÇÃO CIVIL</t>
  </si>
  <si>
    <t>DATA  BASE</t>
  </si>
  <si>
    <t>Item Componente do BDI</t>
  </si>
  <si>
    <t>Administração Central</t>
  </si>
  <si>
    <t>Seguro e Garantia</t>
  </si>
  <si>
    <t>Risco</t>
  </si>
  <si>
    <t>Despesas Financeiras</t>
  </si>
  <si>
    <t>Lucro</t>
  </si>
  <si>
    <t>I1: PIS e COFINS</t>
  </si>
  <si>
    <t>I2: ISSQN (conforme legislação municipal)</t>
  </si>
  <si>
    <t>BDI - SEM Desoneração da folha de pagamento</t>
  </si>
  <si>
    <t>BDI - COM Desoneração da folha de pagamento</t>
  </si>
  <si>
    <t>I3: Cont.Prev s/Rec.Bruta (Lei 13.161/15 - Com desoneração)</t>
  </si>
  <si>
    <t>BDI = (1+AC+S+R+G)*(1+DF)*(1+L)-1/(1-I1-I2-I3)</t>
  </si>
  <si>
    <t>O  PROCEDIMENTO ADOTADO NA ELABORAÇÃO  DESTA PLANILHA  ESTÁ DE ACORDO COM PREÇOS UNITÁRIOS,EXTRAÍDOS E</t>
  </si>
  <si>
    <t>MULTIPLICADO DOS ÍNDICES  DA TCPO (TABELA DE COMPOSIÇÕES DE PREÇOS PARA ORÇAMENTO) E RESPEITANDO  PREÇOS DE</t>
  </si>
  <si>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</si>
  <si>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</si>
  <si>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</si>
  <si>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</si>
  <si>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</si>
  <si>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</si>
  <si>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</si>
  <si>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</si>
  <si>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2.1</t>
  </si>
  <si>
    <t>2.2</t>
  </si>
  <si>
    <t>3.1</t>
  </si>
  <si>
    <t>4.1</t>
  </si>
  <si>
    <t>5.1</t>
  </si>
  <si>
    <t>2.3</t>
  </si>
  <si>
    <t>2.4</t>
  </si>
  <si>
    <t>PLANILHA ORÇAMENTÁRIA</t>
  </si>
  <si>
    <t>conferência</t>
  </si>
  <si>
    <t>R$</t>
  </si>
  <si>
    <t>M²</t>
  </si>
  <si>
    <t>M</t>
  </si>
  <si>
    <t xml:space="preserve">UN </t>
  </si>
  <si>
    <t>M³</t>
  </si>
  <si>
    <t>Total do Item 1</t>
  </si>
  <si>
    <t>Total do Item 2</t>
  </si>
  <si>
    <t>Total do Item 3</t>
  </si>
  <si>
    <t>4.2</t>
  </si>
  <si>
    <t>Total do Item 4</t>
  </si>
  <si>
    <t>COBERTURA</t>
  </si>
  <si>
    <t>Total do Item 5</t>
  </si>
  <si>
    <t>PISO EMBORRACHADO</t>
  </si>
  <si>
    <t>11.5.1</t>
  </si>
  <si>
    <t>DATA BASE: 03/2020</t>
  </si>
  <si>
    <t>LEIS SOCIAIS =</t>
  </si>
  <si>
    <t>SERVIÇO</t>
  </si>
  <si>
    <t>MATERIAL</t>
  </si>
  <si>
    <t>MO</t>
  </si>
  <si>
    <t>AVCB JUNTO AO CORPO DE BOMBEIROS</t>
  </si>
  <si>
    <t>UN.</t>
  </si>
  <si>
    <t>Código</t>
  </si>
  <si>
    <t>Coeficiente</t>
  </si>
  <si>
    <t>Preço</t>
  </si>
  <si>
    <t>Sub Total</t>
  </si>
  <si>
    <t>B.01.000.020118</t>
  </si>
  <si>
    <t>ENGENHEIRO SENIOR DE CIVIL</t>
  </si>
  <si>
    <t>H</t>
  </si>
  <si>
    <t>B.01.000.010187</t>
  </si>
  <si>
    <t>DESENHISTA</t>
  </si>
  <si>
    <t>A.02.000.070107</t>
  </si>
  <si>
    <t xml:space="preserve">IMPRESSÃO COLORIDA EM PAPEL SULFITE A4 </t>
  </si>
  <si>
    <t xml:space="preserve">PLOTAGEM EM PAPEL SULFITE - TAMANHO "A1" - COLORIDA 
</t>
  </si>
  <si>
    <t>S.01.000.080349</t>
  </si>
  <si>
    <t>VEICULO COM CAPACIDADE PARA 4 PESSOAS</t>
  </si>
  <si>
    <t>Mão Obra:</t>
  </si>
  <si>
    <t>*LS:</t>
  </si>
  <si>
    <t>SubMO:</t>
  </si>
  <si>
    <t>Materiais:</t>
  </si>
  <si>
    <t>*BDI:</t>
  </si>
  <si>
    <t>TOTAL:</t>
  </si>
  <si>
    <t>PISO LAMINADO</t>
  </si>
  <si>
    <t>SINAPI (INSUMO)</t>
  </si>
  <si>
    <t>Pedreiro com encargos complementares</t>
  </si>
  <si>
    <t>Servente com encargos complementares</t>
  </si>
  <si>
    <t>Manta de polietileno expandido (PEBD) e= 5 mm</t>
  </si>
  <si>
    <t>*</t>
  </si>
  <si>
    <t>Piso laminado de madeiras, éguas macho-fêmea, largura 19,7 x 1,35 cm cor bege claro</t>
  </si>
  <si>
    <t>MERCADO</t>
  </si>
  <si>
    <t>CDHU</t>
  </si>
  <si>
    <t>INSUMOS BASE SINAPI E CPOS.</t>
  </si>
  <si>
    <t>1º MÊS</t>
  </si>
  <si>
    <t>2º MÊS</t>
  </si>
  <si>
    <t>3º MÊS</t>
  </si>
  <si>
    <t>2.5</t>
  </si>
  <si>
    <t>2.6</t>
  </si>
  <si>
    <t>2.7</t>
  </si>
  <si>
    <t>CÓDIGO DO SERVIÇO</t>
  </si>
  <si>
    <t>CÓDIGO DA INSTITUIÇÃO</t>
  </si>
  <si>
    <t>QNT</t>
  </si>
  <si>
    <t>PREÇO UNITÁRIO</t>
  </si>
  <si>
    <t>PREÇO TOTAL</t>
  </si>
  <si>
    <t>Objeto: XXXXXXXXXXXX</t>
  </si>
  <si>
    <t>RETIRADA DE CUMEEIRAS E ESPIGOES DE BARRO - S/REAPROV</t>
  </si>
  <si>
    <t>07.60.056</t>
  </si>
  <si>
    <t>FDE</t>
  </si>
  <si>
    <t>REFORMA DA ESCOLA NAZARETH</t>
  </si>
  <si>
    <t>DEMOLIÇÃO</t>
  </si>
  <si>
    <t>RETIRADA DE RIPAS</t>
  </si>
  <si>
    <t>1.1</t>
  </si>
  <si>
    <t>1.2</t>
  </si>
  <si>
    <t>1.3</t>
  </si>
  <si>
    <t>1.4</t>
  </si>
  <si>
    <t>1.5</t>
  </si>
  <si>
    <t>07.60.016</t>
  </si>
  <si>
    <t>07.60.051</t>
  </si>
  <si>
    <t>RETIRADA DE TELHAS DE BARRO - S/REAPROV</t>
  </si>
  <si>
    <t>05.07.050</t>
  </si>
  <si>
    <t>05.08.100</t>
  </si>
  <si>
    <t>SUBCOBERTURA COM MANTA PLÁSTICA REVESTIDA POR PELÍCULA DE ALUMÍNO, INCLUSO TRANSPORTE VERTICAL. AF_07/2019</t>
  </si>
  <si>
    <t>TRAMA DE AÇO COMPOSTA POR RIPAS PARA TELHADOS DE MAIS DE 2 ÁGUAS PARA TELHA DE ENCAIXE DE CERÂMICA OU DE CONCRETO, INCLUSO TRANSPORTE VERTICAL, INCLUSO TRANSPORTE VERTICAL. AF_07/2019</t>
  </si>
  <si>
    <t>TELHAMENTO COM TELHA CERÂMICA DE ENCAIXE, TIPO PORTUGUESA, COM MAIS DE 2 ÁGUAS, INCLUSO TRANSPORTE VERTICAL. AF_07/2019</t>
  </si>
  <si>
    <t>CUMEEIRA E ESPIGÃO PARA TELHA CERÂMICA EMBOÇADA COM ARGAMASSA TRAÇO 1:2:9 (CIMENTO, CAL E AREIA), PARA TELHADOS COM MAIS DE 2 ÁGUAS, INCLUSO TRANSPORTE VERTICAL. AF_07/2019</t>
  </si>
  <si>
    <t>CALHA OU AGUA FURTADA EM CHAPA GALV. N 24 - CORTE 1,00M</t>
  </si>
  <si>
    <t>08.12.017</t>
  </si>
  <si>
    <t>22.01.220</t>
  </si>
  <si>
    <t>22.01.080</t>
  </si>
  <si>
    <t>REFORÇO DA FUNDAÇÃO</t>
  </si>
  <si>
    <t>16.31.024</t>
  </si>
  <si>
    <t>PINTURA EXTERNA</t>
  </si>
  <si>
    <t>33.10.020</t>
  </si>
  <si>
    <t>33.01.280</t>
  </si>
  <si>
    <t>LIMPEZA</t>
  </si>
  <si>
    <t xml:space="preserve">LIMPEZA DA OBRA </t>
  </si>
  <si>
    <t>16.11.005</t>
  </si>
  <si>
    <t>Local: RUA SÃO JOÃO EVANGELISTA, 501 JD SÃO JOSÉ I - CORDEIRÓPOLIS / SP</t>
  </si>
  <si>
    <t>REMOÇÃO DE ENTULHO DE OBRA COM CAÇAMBA METÁLICA - MATERIAL VOLUMOSO E MISTURADO POR ALVENARIA, TERRA, MADERA, PAPEL, PLASTICO E METAL</t>
  </si>
  <si>
    <t>TRANSPORTE DE ENTULHO, PARA DISTÂNCIAS SUPERIORES AO 10º KM ATE 15º KM</t>
  </si>
  <si>
    <t>TINTA LATEX EM MASSA, INCLUSIVE PREPARO</t>
  </si>
  <si>
    <t>FORRO XADREZ EM RIPAS DE ANGELIM-VERMELHO / BACURI / MAÇARANDUBA TARUGADO</t>
  </si>
  <si>
    <t>BEIRAL DE TABUA DE ANGELIM-VERMELHO / BACURI / MAÇARAMDUBA MACHO E FEMEA COM TARUGAMENTO</t>
  </si>
  <si>
    <t xml:space="preserve">DEMOLIÇÃO </t>
  </si>
  <si>
    <t>COMPANHIA PAULISTA DE OBRAS E SERVIÇOS - BOLETIM 186 - COM DESONERAÇÃO</t>
  </si>
  <si>
    <t>VALOR TOTAL COM BDI</t>
  </si>
  <si>
    <t>REFORMA DA COBERTURA DA EMEIEF NAZARETH  STOCCO LORDELLO</t>
  </si>
  <si>
    <t>Cordeirópolis, 12 de Julho de 2022.</t>
  </si>
  <si>
    <t>Marcelo J. Coghi</t>
  </si>
  <si>
    <t>Engº Civil - CREASP 0601244074</t>
  </si>
  <si>
    <t>ESTACA REACAO PARA 20T CRAVADA ALEM 5,00 M DE PROFUNDIDADE</t>
  </si>
  <si>
    <t>REPARO DE TRINCAS RASAS ATE 5 MM DE LARGURA, NA MASSA</t>
  </si>
  <si>
    <t>ART nº 28027230221091897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</si>
</sst>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6"/>
      <color theme="1"/>
      <name val="Calibri"/>
      <family val="2"/>
      <scheme val="minor"/>
    </font>
    <font>
      <b/>
      <sz val="1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8"/>
      <name val="Arial"/>
      <family val="2"/>
    </font>
    <font>
      <sz val="8"/>
      <name val="Calibri"/>
      <family val="2"/>
    </font>
    <font>
      <sz val="11"/>
      <name val="Arial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sz val="10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380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2" fillId="0" borderId="0" xfId="0" applyFont="1" applyFill="1"/>
    <xf numFmtId="0" fontId="0" fillId="0" borderId="0" xfId="0"/>
    <xf numFmtId="0" fontId="4" fillId="3" borderId="0" xfId="3" applyFill="1"/>
    <xf numFmtId="0" fontId="0" fillId="0" borderId="0" xfId="0" applyAlignment="1">
      <alignment horizontal="left"/>
    </xf>
    <xf numFmtId="0" fontId="11" fillId="0" borderId="1" xfId="5" applyFont="1" applyBorder="1"/>
    <xf numFmtId="4" fontId="11" fillId="0" borderId="1" xfId="5" applyNumberFormat="1" applyFont="1" applyBorder="1" applyAlignment="1">
      <alignment wrapText="1"/>
    </xf>
    <xf numFmtId="164" fontId="11" fillId="0" borderId="1" xfId="6" applyNumberFormat="1" applyFont="1" applyBorder="1"/>
    <xf numFmtId="0" fontId="12" fillId="0" borderId="1" xfId="5" applyFont="1" applyBorder="1"/>
    <xf numFmtId="4" fontId="12" fillId="0" borderId="1" xfId="5" applyNumberFormat="1" applyFont="1" applyBorder="1" applyAlignment="1">
      <alignment wrapText="1"/>
    </xf>
    <xf numFmtId="164" fontId="12" fillId="0" borderId="1" xfId="6" applyNumberFormat="1" applyFont="1" applyBorder="1"/>
    <xf numFmtId="0" fontId="12" fillId="0" borderId="1" xfId="5" applyFont="1" applyBorder="1" applyAlignment="1">
      <alignment horizontal="left"/>
    </xf>
    <xf numFmtId="4" fontId="5" fillId="0" borderId="1" xfId="5" applyNumberFormat="1" applyFont="1" applyBorder="1" applyAlignment="1">
      <alignment wrapText="1"/>
    </xf>
    <xf numFmtId="4" fontId="13" fillId="0" borderId="1" xfId="5" applyNumberFormat="1" applyFont="1" applyBorder="1" applyAlignment="1">
      <alignment wrapText="1"/>
    </xf>
    <xf numFmtId="4" fontId="12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/>
    <xf numFmtId="0" fontId="6" fillId="4" borderId="0" xfId="3" applyFont="1" applyFill="1" applyBorder="1" applyAlignment="1">
      <alignment horizontal="center" vertical="center"/>
    </xf>
    <xf numFmtId="10" fontId="10" fillId="4" borderId="0" xfId="3" applyNumberFormat="1" applyFont="1" applyFill="1" applyBorder="1" applyAlignment="1">
      <alignment vertical="top" wrapText="1"/>
    </xf>
    <xf numFmtId="4" fontId="9" fillId="4" borderId="0" xfId="3" applyNumberFormat="1" applyFont="1" applyFill="1" applyBorder="1" applyAlignment="1">
      <alignment vertical="top" wrapText="1"/>
    </xf>
    <xf numFmtId="0" fontId="0" fillId="0" borderId="0" xfId="0" applyBorder="1"/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5" fillId="0" borderId="1" xfId="5" applyFont="1" applyBorder="1" applyAlignment="1">
      <alignment horizontal="left"/>
    </xf>
    <xf numFmtId="4" fontId="5" fillId="0" borderId="1" xfId="5" applyNumberFormat="1" applyFont="1" applyBorder="1" applyAlignment="1">
      <alignment horizontal="right" vertical="center" wrapText="1"/>
    </xf>
    <xf numFmtId="4" fontId="5" fillId="0" borderId="1" xfId="5" applyNumberFormat="1" applyFont="1" applyBorder="1" applyAlignment="1">
      <alignment horizontal="right" wrapText="1"/>
    </xf>
    <xf numFmtId="164" fontId="5" fillId="0" borderId="1" xfId="6" applyNumberFormat="1" applyFont="1" applyBorder="1"/>
    <xf numFmtId="0" fontId="14" fillId="2" borderId="1" xfId="5" applyFont="1" applyFill="1" applyBorder="1"/>
    <xf numFmtId="0" fontId="4" fillId="3" borderId="19" xfId="3" applyFill="1" applyBorder="1"/>
    <xf numFmtId="0" fontId="14" fillId="2" borderId="1" xfId="5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6" fillId="0" borderId="13" xfId="0" applyFont="1" applyBorder="1"/>
    <xf numFmtId="0" fontId="16" fillId="0" borderId="15" xfId="0" applyFont="1" applyBorder="1"/>
    <xf numFmtId="0" fontId="1" fillId="0" borderId="0" xfId="0" applyFont="1" applyBorder="1" applyAlignment="1">
      <alignment horizontal="left" vertical="center"/>
    </xf>
    <xf numFmtId="0" fontId="13" fillId="3" borderId="0" xfId="3" applyFont="1" applyFill="1"/>
    <xf numFmtId="0" fontId="1" fillId="0" borderId="0" xfId="0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3" fontId="20" fillId="0" borderId="0" xfId="1" applyFont="1"/>
    <xf numFmtId="0" fontId="20" fillId="0" borderId="0" xfId="0" applyFont="1"/>
    <xf numFmtId="0" fontId="2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/>
    <xf numFmtId="4" fontId="21" fillId="0" borderId="1" xfId="0" applyNumberFormat="1" applyFont="1" applyBorder="1"/>
    <xf numFmtId="1" fontId="24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 wrapText="1"/>
    </xf>
    <xf numFmtId="4" fontId="23" fillId="0" borderId="1" xfId="0" applyNumberFormat="1" applyFont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21" fillId="0" borderId="1" xfId="0" applyFont="1" applyBorder="1"/>
    <xf numFmtId="10" fontId="21" fillId="0" borderId="1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/>
    <xf numFmtId="0" fontId="23" fillId="0" borderId="0" xfId="0" applyFont="1" applyBorder="1" applyAlignment="1">
      <alignment horizontal="right" vertical="center"/>
    </xf>
    <xf numFmtId="10" fontId="21" fillId="0" borderId="0" xfId="0" applyNumberFormat="1" applyFont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2" borderId="1" xfId="0" applyFont="1" applyFill="1" applyBorder="1" applyAlignment="1">
      <alignment horizontal="center" vertical="center"/>
    </xf>
    <xf numFmtId="0" fontId="21" fillId="4" borderId="0" xfId="0" applyFont="1" applyFill="1" applyBorder="1" applyAlignment="1"/>
    <xf numFmtId="0" fontId="24" fillId="5" borderId="6" xfId="3" applyNumberFormat="1" applyFont="1" applyFill="1" applyBorder="1" applyAlignment="1">
      <alignment horizontal="center" vertical="center"/>
    </xf>
    <xf numFmtId="0" fontId="24" fillId="5" borderId="0" xfId="3" applyNumberFormat="1" applyFont="1" applyFill="1" applyBorder="1" applyAlignment="1">
      <alignment horizontal="center" vertical="center"/>
    </xf>
    <xf numFmtId="49" fontId="24" fillId="5" borderId="0" xfId="3" applyNumberFormat="1" applyFont="1" applyFill="1" applyBorder="1" applyAlignment="1">
      <alignment horizontal="center" vertical="center" wrapText="1"/>
    </xf>
    <xf numFmtId="17" fontId="21" fillId="0" borderId="0" xfId="0" applyNumberFormat="1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10" fontId="21" fillId="0" borderId="1" xfId="0" applyNumberFormat="1" applyFont="1" applyBorder="1"/>
    <xf numFmtId="10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6" borderId="1" xfId="0" applyFont="1" applyFill="1" applyBorder="1" applyAlignment="1">
      <alignment vertical="center"/>
    </xf>
    <xf numFmtId="4" fontId="21" fillId="6" borderId="1" xfId="0" applyNumberFormat="1" applyFont="1" applyFill="1" applyBorder="1"/>
    <xf numFmtId="10" fontId="21" fillId="6" borderId="1" xfId="0" applyNumberFormat="1" applyFont="1" applyFill="1" applyBorder="1"/>
    <xf numFmtId="0" fontId="26" fillId="0" borderId="1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10" fontId="22" fillId="0" borderId="1" xfId="0" applyNumberFormat="1" applyFont="1" applyFill="1" applyBorder="1" applyAlignment="1">
      <alignment horizontal="right" vertical="center"/>
    </xf>
    <xf numFmtId="0" fontId="4" fillId="4" borderId="0" xfId="3" applyFill="1"/>
    <xf numFmtId="0" fontId="4" fillId="0" borderId="0" xfId="3"/>
    <xf numFmtId="0" fontId="4" fillId="4" borderId="0" xfId="3" applyFont="1" applyFill="1" applyAlignment="1">
      <alignment horizontal="right"/>
    </xf>
    <xf numFmtId="10" fontId="4" fillId="4" borderId="0" xfId="3" applyNumberFormat="1" applyFill="1"/>
    <xf numFmtId="0" fontId="21" fillId="0" borderId="38" xfId="0" applyFont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3" applyFont="1"/>
    <xf numFmtId="0" fontId="27" fillId="7" borderId="22" xfId="3" applyFont="1" applyFill="1" applyBorder="1" applyAlignment="1">
      <alignment horizontal="center" vertical="center" wrapText="1"/>
    </xf>
    <xf numFmtId="0" fontId="27" fillId="7" borderId="23" xfId="3" applyFont="1" applyFill="1" applyBorder="1" applyAlignment="1">
      <alignment horizontal="center" vertical="center" wrapText="1"/>
    </xf>
    <xf numFmtId="0" fontId="27" fillId="7" borderId="24" xfId="3" applyFont="1" applyFill="1" applyBorder="1" applyAlignment="1">
      <alignment horizontal="center" vertical="center" wrapText="1"/>
    </xf>
    <xf numFmtId="0" fontId="27" fillId="7" borderId="25" xfId="3" applyFont="1" applyFill="1" applyBorder="1" applyAlignment="1">
      <alignment horizontal="center" vertical="center" wrapText="1"/>
    </xf>
    <xf numFmtId="0" fontId="4" fillId="8" borderId="22" xfId="3" applyNumberFormat="1" applyFont="1" applyFill="1" applyBorder="1" applyAlignment="1">
      <alignment horizontal="center" vertical="center" wrapText="1"/>
    </xf>
    <xf numFmtId="0" fontId="24" fillId="8" borderId="26" xfId="3" applyFont="1" applyFill="1" applyBorder="1" applyAlignment="1">
      <alignment horizontal="center" vertical="top"/>
    </xf>
    <xf numFmtId="4" fontId="24" fillId="8" borderId="27" xfId="3" applyNumberFormat="1" applyFont="1" applyFill="1" applyBorder="1" applyAlignment="1">
      <alignment horizontal="center" vertical="top"/>
    </xf>
    <xf numFmtId="4" fontId="24" fillId="8" borderId="28" xfId="3" applyNumberFormat="1" applyFont="1" applyFill="1" applyBorder="1" applyAlignment="1">
      <alignment horizontal="center" vertical="top"/>
    </xf>
    <xf numFmtId="0" fontId="27" fillId="7" borderId="29" xfId="3" applyFont="1" applyFill="1" applyBorder="1" applyAlignment="1">
      <alignment horizontal="center" vertical="center" wrapText="1"/>
    </xf>
    <xf numFmtId="0" fontId="27" fillId="7" borderId="26" xfId="3" applyFont="1" applyFill="1" applyBorder="1" applyAlignment="1">
      <alignment horizontal="center" vertical="center" wrapText="1"/>
    </xf>
    <xf numFmtId="0" fontId="27" fillId="7" borderId="27" xfId="3" applyFont="1" applyFill="1" applyBorder="1" applyAlignment="1">
      <alignment horizontal="center" vertical="center" wrapText="1"/>
    </xf>
    <xf numFmtId="0" fontId="27" fillId="7" borderId="28" xfId="3" applyFont="1" applyFill="1" applyBorder="1" applyAlignment="1">
      <alignment horizontal="center" vertical="center" wrapText="1"/>
    </xf>
    <xf numFmtId="0" fontId="25" fillId="0" borderId="30" xfId="3" applyFont="1" applyFill="1" applyBorder="1" applyAlignment="1">
      <alignment horizontal="center" vertical="center" wrapText="1"/>
    </xf>
    <xf numFmtId="0" fontId="25" fillId="0" borderId="12" xfId="3" applyFont="1" applyFill="1" applyBorder="1" applyAlignment="1">
      <alignment horizontal="center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5" fillId="0" borderId="6" xfId="3" applyFont="1" applyFill="1" applyBorder="1" applyAlignment="1">
      <alignment horizontal="center" vertical="center" wrapText="1"/>
    </xf>
    <xf numFmtId="2" fontId="25" fillId="0" borderId="6" xfId="3" applyNumberFormat="1" applyFont="1" applyFill="1" applyBorder="1" applyAlignment="1">
      <alignment horizontal="center" vertical="center" wrapText="1"/>
    </xf>
    <xf numFmtId="4" fontId="25" fillId="0" borderId="31" xfId="3" applyNumberFormat="1" applyFont="1" applyFill="1" applyBorder="1" applyAlignment="1">
      <alignment horizontal="center" vertical="center" wrapText="1"/>
    </xf>
    <xf numFmtId="0" fontId="25" fillId="0" borderId="32" xfId="3" applyFont="1" applyFill="1" applyBorder="1" applyAlignment="1">
      <alignment horizontal="center" vertical="center" wrapText="1"/>
    </xf>
    <xf numFmtId="0" fontId="25" fillId="0" borderId="3" xfId="3" applyFont="1" applyFill="1" applyBorder="1" applyAlignment="1">
      <alignment horizontal="center" vertical="center" wrapText="1"/>
    </xf>
    <xf numFmtId="0" fontId="25" fillId="0" borderId="1" xfId="3" applyFont="1" applyFill="1" applyBorder="1" applyAlignment="1">
      <alignment horizontal="center" vertical="center" wrapText="1"/>
    </xf>
    <xf numFmtId="2" fontId="25" fillId="0" borderId="1" xfId="3" applyNumberFormat="1" applyFont="1" applyFill="1" applyBorder="1" applyAlignment="1">
      <alignment horizontal="center" vertical="center" wrapText="1"/>
    </xf>
    <xf numFmtId="4" fontId="25" fillId="0" borderId="1" xfId="3" applyNumberFormat="1" applyFont="1" applyFill="1" applyBorder="1" applyAlignment="1">
      <alignment horizontal="center" vertical="center" wrapText="1"/>
    </xf>
    <xf numFmtId="0" fontId="25" fillId="0" borderId="1" xfId="3" applyFont="1" applyFill="1" applyBorder="1" applyAlignment="1">
      <alignment horizontal="left" vertical="top" wrapText="1"/>
    </xf>
    <xf numFmtId="0" fontId="27" fillId="7" borderId="32" xfId="3" applyFont="1" applyFill="1" applyBorder="1" applyAlignment="1">
      <alignment vertical="center" wrapText="1"/>
    </xf>
    <xf numFmtId="0" fontId="27" fillId="7" borderId="3" xfId="3" applyFont="1" applyFill="1" applyBorder="1" applyAlignment="1">
      <alignment vertical="center" wrapText="1"/>
    </xf>
    <xf numFmtId="2" fontId="25" fillId="9" borderId="1" xfId="3" applyNumberFormat="1" applyFont="1" applyFill="1" applyBorder="1" applyAlignment="1">
      <alignment horizontal="left" vertical="center" wrapText="1"/>
    </xf>
    <xf numFmtId="0" fontId="27" fillId="7" borderId="1" xfId="3" applyFont="1" applyFill="1" applyBorder="1" applyAlignment="1">
      <alignment vertical="center" wrapText="1"/>
    </xf>
    <xf numFmtId="2" fontId="25" fillId="9" borderId="1" xfId="3" applyNumberFormat="1" applyFont="1" applyFill="1" applyBorder="1" applyAlignment="1">
      <alignment horizontal="center" vertical="center" wrapText="1"/>
    </xf>
    <xf numFmtId="2" fontId="25" fillId="9" borderId="31" xfId="3" applyNumberFormat="1" applyFont="1" applyFill="1" applyBorder="1" applyAlignment="1">
      <alignment horizontal="left" vertical="center" wrapText="1"/>
    </xf>
    <xf numFmtId="0" fontId="27" fillId="7" borderId="33" xfId="3" applyFont="1" applyFill="1" applyBorder="1" applyAlignment="1">
      <alignment vertical="center" wrapText="1"/>
    </xf>
    <xf numFmtId="0" fontId="27" fillId="7" borderId="34" xfId="3" applyFont="1" applyFill="1" applyBorder="1" applyAlignment="1">
      <alignment vertical="center" wrapText="1"/>
    </xf>
    <xf numFmtId="2" fontId="25" fillId="9" borderId="35" xfId="3" applyNumberFormat="1" applyFont="1" applyFill="1" applyBorder="1" applyAlignment="1">
      <alignment horizontal="left" vertical="center" wrapText="1"/>
    </xf>
    <xf numFmtId="0" fontId="27" fillId="7" borderId="35" xfId="3" applyFont="1" applyFill="1" applyBorder="1" applyAlignment="1">
      <alignment vertical="center" wrapText="1"/>
    </xf>
    <xf numFmtId="2" fontId="25" fillId="9" borderId="36" xfId="3" applyNumberFormat="1" applyFont="1" applyFill="1" applyBorder="1" applyAlignment="1">
      <alignment horizontal="left" vertical="center" wrapText="1"/>
    </xf>
    <xf numFmtId="0" fontId="27" fillId="7" borderId="20" xfId="3" applyFont="1" applyFill="1" applyBorder="1" applyAlignment="1">
      <alignment horizontal="right" vertical="center" wrapText="1"/>
    </xf>
    <xf numFmtId="0" fontId="27" fillId="7" borderId="21" xfId="3" applyFont="1" applyFill="1" applyBorder="1" applyAlignment="1">
      <alignment horizontal="right" vertical="center" wrapText="1"/>
    </xf>
    <xf numFmtId="0" fontId="27" fillId="7" borderId="26" xfId="3" applyFont="1" applyFill="1" applyBorder="1" applyAlignment="1">
      <alignment horizontal="right" vertical="center" wrapText="1"/>
    </xf>
    <xf numFmtId="2" fontId="25" fillId="9" borderId="28" xfId="3" applyNumberFormat="1" applyFont="1" applyFill="1" applyBorder="1" applyAlignment="1">
      <alignment horizontal="left" vertical="center" wrapText="1"/>
    </xf>
    <xf numFmtId="0" fontId="27" fillId="7" borderId="22" xfId="0" applyFont="1" applyFill="1" applyBorder="1" applyAlignment="1">
      <alignment horizontal="center" vertical="center" wrapText="1"/>
    </xf>
    <xf numFmtId="0" fontId="27" fillId="7" borderId="23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24" fillId="4" borderId="26" xfId="0" applyFont="1" applyFill="1" applyBorder="1" applyAlignment="1">
      <alignment horizontal="center" vertical="center"/>
    </xf>
    <xf numFmtId="4" fontId="24" fillId="4" borderId="27" xfId="0" applyNumberFormat="1" applyFont="1" applyFill="1" applyBorder="1" applyAlignment="1">
      <alignment horizontal="center" vertical="center"/>
    </xf>
    <xf numFmtId="4" fontId="24" fillId="4" borderId="28" xfId="0" applyNumberFormat="1" applyFont="1" applyFill="1" applyBorder="1" applyAlignment="1">
      <alignment horizontal="center" vertical="center"/>
    </xf>
    <xf numFmtId="0" fontId="27" fillId="4" borderId="41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7" xfId="0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2" fontId="25" fillId="0" borderId="6" xfId="0" applyNumberFormat="1" applyFont="1" applyBorder="1" applyAlignment="1">
      <alignment horizontal="center" vertical="center" wrapText="1"/>
    </xf>
    <xf numFmtId="4" fontId="25" fillId="0" borderId="42" xfId="0" applyNumberFormat="1" applyFont="1" applyBorder="1" applyAlignment="1">
      <alignment horizontal="center" vertical="center" wrapText="1"/>
    </xf>
    <xf numFmtId="0" fontId="25" fillId="0" borderId="38" xfId="0" applyFont="1" applyBorder="1" applyAlignment="1">
      <alignment horizontal="left" vertical="center" wrapText="1"/>
    </xf>
    <xf numFmtId="4" fontId="25" fillId="0" borderId="38" xfId="0" applyNumberFormat="1" applyFont="1" applyBorder="1" applyAlignment="1">
      <alignment horizontal="center" vertical="center" wrapText="1"/>
    </xf>
    <xf numFmtId="0" fontId="27" fillId="4" borderId="32" xfId="0" applyFont="1" applyFill="1" applyBorder="1" applyAlignment="1">
      <alignment vertical="center" wrapText="1"/>
    </xf>
    <xf numFmtId="0" fontId="27" fillId="4" borderId="40" xfId="0" applyFont="1" applyFill="1" applyBorder="1" applyAlignment="1">
      <alignment vertical="center" wrapText="1"/>
    </xf>
    <xf numFmtId="2" fontId="25" fillId="4" borderId="38" xfId="0" applyNumberFormat="1" applyFont="1" applyFill="1" applyBorder="1" applyAlignment="1">
      <alignment horizontal="left" vertical="center" wrapText="1"/>
    </xf>
    <xf numFmtId="0" fontId="27" fillId="4" borderId="38" xfId="0" applyFont="1" applyFill="1" applyBorder="1" applyAlignment="1">
      <alignment vertical="center" wrapText="1"/>
    </xf>
    <xf numFmtId="2" fontId="25" fillId="9" borderId="42" xfId="0" applyNumberFormat="1" applyFont="1" applyFill="1" applyBorder="1" applyAlignment="1">
      <alignment horizontal="left" vertical="center" wrapText="1"/>
    </xf>
    <xf numFmtId="0" fontId="27" fillId="4" borderId="43" xfId="0" applyFont="1" applyFill="1" applyBorder="1" applyAlignment="1">
      <alignment vertical="center" wrapText="1"/>
    </xf>
    <xf numFmtId="0" fontId="27" fillId="4" borderId="34" xfId="0" applyFont="1" applyFill="1" applyBorder="1" applyAlignment="1">
      <alignment vertical="center" wrapText="1"/>
    </xf>
    <xf numFmtId="2" fontId="25" fillId="4" borderId="35" xfId="0" applyNumberFormat="1" applyFont="1" applyFill="1" applyBorder="1" applyAlignment="1">
      <alignment horizontal="left" vertical="center" wrapText="1"/>
    </xf>
    <xf numFmtId="0" fontId="27" fillId="4" borderId="35" xfId="0" applyFont="1" applyFill="1" applyBorder="1" applyAlignment="1">
      <alignment vertical="center" wrapText="1"/>
    </xf>
    <xf numFmtId="2" fontId="25" fillId="9" borderId="36" xfId="0" applyNumberFormat="1" applyFont="1" applyFill="1" applyBorder="1" applyAlignment="1">
      <alignment horizontal="left" vertical="center" wrapText="1"/>
    </xf>
    <xf numFmtId="0" fontId="27" fillId="4" borderId="20" xfId="0" applyFont="1" applyFill="1" applyBorder="1" applyAlignment="1">
      <alignment vertical="center" wrapText="1"/>
    </xf>
    <xf numFmtId="0" fontId="21" fillId="0" borderId="44" xfId="0" applyFont="1" applyBorder="1"/>
    <xf numFmtId="0" fontId="22" fillId="0" borderId="0" xfId="9" applyFont="1" applyBorder="1" applyAlignment="1">
      <alignment vertical="center"/>
    </xf>
    <xf numFmtId="0" fontId="29" fillId="0" borderId="0" xfId="0" applyFont="1"/>
    <xf numFmtId="44" fontId="9" fillId="0" borderId="0" xfId="7" applyFont="1" applyFill="1" applyBorder="1" applyAlignment="1">
      <alignment vertical="top" wrapText="1"/>
    </xf>
    <xf numFmtId="44" fontId="9" fillId="0" borderId="0" xfId="7" applyFont="1" applyFill="1" applyBorder="1" applyAlignment="1">
      <alignment horizontal="right" vertical="top" wrapText="1"/>
    </xf>
    <xf numFmtId="44" fontId="10" fillId="0" borderId="0" xfId="7" applyFont="1" applyFill="1" applyBorder="1" applyAlignment="1">
      <alignment horizontal="right" vertical="center" wrapText="1"/>
    </xf>
    <xf numFmtId="0" fontId="6" fillId="4" borderId="0" xfId="3" applyFont="1" applyFill="1" applyBorder="1" applyAlignment="1">
      <alignment horizontal="left" vertical="center"/>
    </xf>
    <xf numFmtId="0" fontId="18" fillId="4" borderId="0" xfId="3" applyFont="1" applyFill="1" applyBorder="1" applyAlignment="1">
      <alignment vertical="center"/>
    </xf>
    <xf numFmtId="0" fontId="6" fillId="4" borderId="0" xfId="3" applyFont="1" applyFill="1" applyBorder="1" applyAlignment="1">
      <alignment vertical="center"/>
    </xf>
    <xf numFmtId="0" fontId="0" fillId="4" borderId="0" xfId="0" applyFill="1" applyBorder="1"/>
    <xf numFmtId="0" fontId="6" fillId="0" borderId="15" xfId="3" applyFont="1" applyBorder="1" applyAlignment="1">
      <alignment horizontal="left" vertical="center"/>
    </xf>
    <xf numFmtId="0" fontId="6" fillId="0" borderId="16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7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38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4" fontId="6" fillId="0" borderId="38" xfId="3" applyNumberFormat="1" applyFont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 wrapText="1"/>
    </xf>
    <xf numFmtId="0" fontId="22" fillId="4" borderId="0" xfId="9" applyFont="1" applyFill="1" applyBorder="1" applyAlignment="1">
      <alignment vertical="center"/>
    </xf>
    <xf numFmtId="0" fontId="4" fillId="4" borderId="0" xfId="3" applyFont="1" applyFill="1" applyBorder="1" applyAlignment="1">
      <alignment horizontal="center"/>
    </xf>
    <xf numFmtId="0" fontId="4" fillId="4" borderId="0" xfId="3" applyFont="1" applyFill="1" applyBorder="1"/>
    <xf numFmtId="49" fontId="22" fillId="4" borderId="0" xfId="3" applyNumberFormat="1" applyFont="1" applyFill="1" applyBorder="1"/>
    <xf numFmtId="164" fontId="29" fillId="4" borderId="0" xfId="10" applyFont="1" applyFill="1" applyBorder="1" applyAlignment="1">
      <alignment horizontal="center"/>
    </xf>
    <xf numFmtId="10" fontId="29" fillId="4" borderId="0" xfId="11" applyNumberFormat="1" applyFont="1" applyFill="1" applyBorder="1" applyAlignment="1">
      <alignment horizontal="center"/>
    </xf>
    <xf numFmtId="10" fontId="4" fillId="4" borderId="0" xfId="11" applyNumberFormat="1" applyFont="1" applyFill="1" applyBorder="1"/>
    <xf numFmtId="10" fontId="25" fillId="4" borderId="0" xfId="11" applyNumberFormat="1" applyFont="1" applyFill="1" applyBorder="1"/>
    <xf numFmtId="0" fontId="22" fillId="4" borderId="0" xfId="3" applyFont="1" applyFill="1" applyBorder="1"/>
    <xf numFmtId="164" fontId="4" fillId="4" borderId="0" xfId="3" applyNumberFormat="1" applyFont="1" applyFill="1" applyBorder="1"/>
    <xf numFmtId="0" fontId="22" fillId="4" borderId="0" xfId="3" applyFont="1" applyFill="1" applyBorder="1" applyAlignment="1">
      <alignment wrapText="1"/>
    </xf>
    <xf numFmtId="9" fontId="4" fillId="4" borderId="0" xfId="11" applyFont="1" applyFill="1" applyBorder="1"/>
    <xf numFmtId="9" fontId="29" fillId="4" borderId="0" xfId="11" applyFont="1" applyFill="1" applyBorder="1"/>
    <xf numFmtId="0" fontId="22" fillId="4" borderId="0" xfId="3" applyFont="1" applyFill="1" applyBorder="1" applyAlignment="1">
      <alignment vertical="center"/>
    </xf>
    <xf numFmtId="43" fontId="4" fillId="4" borderId="0" xfId="1" applyFont="1" applyFill="1" applyBorder="1"/>
    <xf numFmtId="0" fontId="22" fillId="4" borderId="0" xfId="3" applyFont="1" applyFill="1" applyBorder="1" applyAlignment="1">
      <alignment vertical="center" wrapText="1"/>
    </xf>
    <xf numFmtId="9" fontId="25" fillId="4" borderId="0" xfId="11" applyFont="1" applyFill="1" applyBorder="1"/>
    <xf numFmtId="43" fontId="4" fillId="4" borderId="0" xfId="3" applyNumberFormat="1" applyFont="1" applyFill="1" applyBorder="1"/>
    <xf numFmtId="9" fontId="4" fillId="4" borderId="0" xfId="2" applyFont="1" applyFill="1" applyBorder="1"/>
    <xf numFmtId="164" fontId="29" fillId="4" borderId="0" xfId="10" applyFont="1" applyFill="1" applyBorder="1"/>
    <xf numFmtId="10" fontId="29" fillId="4" borderId="0" xfId="11" applyNumberFormat="1" applyFont="1" applyFill="1" applyBorder="1"/>
    <xf numFmtId="0" fontId="4" fillId="4" borderId="0" xfId="3" applyFont="1" applyFill="1" applyBorder="1" applyAlignment="1"/>
    <xf numFmtId="0" fontId="22" fillId="4" borderId="0" xfId="3" applyFont="1" applyFill="1" applyBorder="1" applyAlignment="1">
      <alignment horizontal="center"/>
    </xf>
    <xf numFmtId="164" fontId="22" fillId="4" borderId="0" xfId="10" applyFont="1" applyFill="1" applyBorder="1"/>
    <xf numFmtId="10" fontId="22" fillId="4" borderId="0" xfId="3" applyNumberFormat="1" applyFont="1" applyFill="1" applyBorder="1"/>
    <xf numFmtId="10" fontId="4" fillId="4" borderId="0" xfId="3" applyNumberFormat="1" applyFont="1" applyFill="1" applyBorder="1"/>
    <xf numFmtId="0" fontId="29" fillId="4" borderId="0" xfId="0" applyFont="1" applyFill="1" applyBorder="1"/>
    <xf numFmtId="0" fontId="6" fillId="0" borderId="0" xfId="3" applyFont="1" applyBorder="1" applyAlignment="1">
      <alignment horizontal="center" vertical="center" wrapText="1"/>
    </xf>
    <xf numFmtId="10" fontId="9" fillId="0" borderId="7" xfId="3" applyNumberFormat="1" applyFont="1" applyBorder="1" applyAlignment="1">
      <alignment horizontal="center" vertical="center" wrapText="1"/>
    </xf>
    <xf numFmtId="10" fontId="10" fillId="0" borderId="7" xfId="3" applyNumberFormat="1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10" fillId="0" borderId="8" xfId="3" applyNumberFormat="1" applyFont="1" applyBorder="1" applyAlignment="1">
      <alignment horizontal="center" vertical="center" wrapText="1"/>
    </xf>
    <xf numFmtId="44" fontId="9" fillId="0" borderId="8" xfId="7" applyFont="1" applyFill="1" applyBorder="1" applyAlignment="1">
      <alignment horizontal="center" vertical="center" wrapText="1"/>
    </xf>
    <xf numFmtId="10" fontId="9" fillId="0" borderId="38" xfId="2" applyNumberFormat="1" applyFont="1" applyFill="1" applyBorder="1" applyAlignment="1">
      <alignment horizontal="center" vertical="center" wrapText="1"/>
    </xf>
    <xf numFmtId="10" fontId="10" fillId="0" borderId="38" xfId="3" applyNumberFormat="1" applyFont="1" applyBorder="1" applyAlignment="1">
      <alignment horizontal="center" vertical="center" wrapText="1"/>
    </xf>
    <xf numFmtId="10" fontId="9" fillId="0" borderId="11" xfId="2" applyNumberFormat="1" applyFont="1" applyFill="1" applyBorder="1" applyAlignment="1">
      <alignment horizontal="center" vertical="center" wrapText="1"/>
    </xf>
    <xf numFmtId="44" fontId="9" fillId="0" borderId="6" xfId="7" applyFont="1" applyFill="1" applyBorder="1" applyAlignment="1">
      <alignment horizontal="center" vertical="center" wrapText="1"/>
    </xf>
    <xf numFmtId="44" fontId="10" fillId="0" borderId="6" xfId="7" applyFont="1" applyFill="1" applyBorder="1" applyAlignment="1">
      <alignment horizontal="center" vertical="center" wrapText="1"/>
    </xf>
    <xf numFmtId="44" fontId="9" fillId="0" borderId="38" xfId="7" applyFont="1" applyFill="1" applyBorder="1" applyAlignment="1">
      <alignment horizontal="center" vertical="center" wrapText="1"/>
    </xf>
    <xf numFmtId="10" fontId="10" fillId="10" borderId="7" xfId="3" applyNumberFormat="1" applyFont="1" applyFill="1" applyBorder="1" applyAlignment="1">
      <alignment horizontal="center" vertical="center" wrapText="1"/>
    </xf>
    <xf numFmtId="0" fontId="6" fillId="0" borderId="38" xfId="3" applyFont="1" applyBorder="1" applyAlignment="1">
      <alignment vertical="center" wrapText="1"/>
    </xf>
    <xf numFmtId="0" fontId="6" fillId="0" borderId="13" xfId="3" applyFont="1" applyBorder="1" applyAlignment="1">
      <alignment horizontal="left" vertical="center"/>
    </xf>
    <xf numFmtId="0" fontId="6" fillId="0" borderId="14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23" fillId="10" borderId="6" xfId="0" applyFont="1" applyFill="1" applyBorder="1" applyAlignment="1">
      <alignment horizontal="center" vertical="center" wrapText="1"/>
    </xf>
    <xf numFmtId="4" fontId="23" fillId="10" borderId="6" xfId="0" applyNumberFormat="1" applyFont="1" applyFill="1" applyBorder="1" applyAlignment="1">
      <alignment horizontal="center" vertical="center" wrapText="1"/>
    </xf>
    <xf numFmtId="4" fontId="21" fillId="0" borderId="38" xfId="0" applyNumberFormat="1" applyFont="1" applyBorder="1" applyAlignment="1">
      <alignment horizontal="center" vertical="center"/>
    </xf>
    <xf numFmtId="49" fontId="21" fillId="0" borderId="45" xfId="0" applyNumberFormat="1" applyFont="1" applyFill="1" applyBorder="1" applyAlignment="1" applyProtection="1">
      <alignment horizontal="center" vertical="center" wrapText="1"/>
      <protection locked="0"/>
    </xf>
    <xf numFmtId="1" fontId="24" fillId="0" borderId="38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2" fontId="21" fillId="0" borderId="38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4" fontId="23" fillId="0" borderId="1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right" vertical="center"/>
    </xf>
    <xf numFmtId="4" fontId="21" fillId="0" borderId="2" xfId="0" applyNumberFormat="1" applyFont="1" applyFill="1" applyBorder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17" fontId="21" fillId="0" borderId="1" xfId="0" applyNumberFormat="1" applyFont="1" applyFill="1" applyBorder="1" applyAlignment="1">
      <alignment horizontal="center" vertical="center"/>
    </xf>
    <xf numFmtId="0" fontId="18" fillId="0" borderId="0" xfId="3" applyFont="1" applyBorder="1" applyAlignment="1">
      <alignment horizontal="center" vertical="center" wrapText="1"/>
    </xf>
    <xf numFmtId="0" fontId="18" fillId="0" borderId="16" xfId="3" applyFont="1" applyBorder="1" applyAlignment="1">
      <alignment horizontal="center" vertical="center" wrapText="1"/>
    </xf>
    <xf numFmtId="0" fontId="6" fillId="0" borderId="14" xfId="3" applyFont="1" applyBorder="1" applyAlignment="1">
      <alignment horizontal="left" vertical="center"/>
    </xf>
    <xf numFmtId="0" fontId="5" fillId="0" borderId="0" xfId="3" applyFont="1" applyBorder="1" applyAlignment="1">
      <alignment horizontal="center" vertical="center"/>
    </xf>
    <xf numFmtId="43" fontId="23" fillId="0" borderId="1" xfId="1" applyFont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4" fontId="21" fillId="0" borderId="39" xfId="0" applyNumberFormat="1" applyFont="1" applyFill="1" applyBorder="1" applyAlignment="1">
      <alignment horizontal="center" vertical="center"/>
    </xf>
    <xf numFmtId="4" fontId="21" fillId="0" borderId="40" xfId="0" applyNumberFormat="1" applyFont="1" applyFill="1" applyBorder="1" applyAlignment="1">
      <alignment horizontal="center" vertical="center"/>
    </xf>
    <xf numFmtId="0" fontId="23" fillId="10" borderId="17" xfId="0" applyFont="1" applyFill="1" applyBorder="1" applyAlignment="1">
      <alignment horizontal="center" vertical="center"/>
    </xf>
    <xf numFmtId="0" fontId="23" fillId="10" borderId="1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4" fontId="23" fillId="10" borderId="17" xfId="0" applyNumberFormat="1" applyFont="1" applyFill="1" applyBorder="1" applyAlignment="1">
      <alignment horizontal="center" vertical="center"/>
    </xf>
    <xf numFmtId="4" fontId="23" fillId="10" borderId="1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right" vertical="center"/>
    </xf>
    <xf numFmtId="4" fontId="21" fillId="0" borderId="2" xfId="0" applyNumberFormat="1" applyFont="1" applyFill="1" applyBorder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4" fontId="21" fillId="0" borderId="1" xfId="0" applyNumberFormat="1" applyFont="1" applyBorder="1" applyAlignment="1">
      <alignment horizontal="right"/>
    </xf>
    <xf numFmtId="0" fontId="21" fillId="0" borderId="1" xfId="0" applyFont="1" applyFill="1" applyBorder="1" applyAlignment="1">
      <alignment horizontal="left" vertical="center"/>
    </xf>
    <xf numFmtId="0" fontId="21" fillId="0" borderId="39" xfId="0" applyFont="1" applyFill="1" applyBorder="1" applyAlignment="1">
      <alignment horizontal="left" vertical="center" wrapText="1"/>
    </xf>
    <xf numFmtId="0" fontId="21" fillId="0" borderId="40" xfId="0" applyFont="1" applyFill="1" applyBorder="1" applyAlignment="1">
      <alignment horizontal="left" vertical="center" wrapText="1"/>
    </xf>
    <xf numFmtId="0" fontId="21" fillId="0" borderId="39" xfId="0" applyFont="1" applyFill="1" applyBorder="1" applyAlignment="1">
      <alignment horizontal="left"/>
    </xf>
    <xf numFmtId="0" fontId="21" fillId="0" borderId="40" xfId="0" applyFont="1" applyFill="1" applyBorder="1" applyAlignment="1">
      <alignment horizontal="left"/>
    </xf>
    <xf numFmtId="4" fontId="24" fillId="0" borderId="2" xfId="0" applyNumberFormat="1" applyFont="1" applyFill="1" applyBorder="1" applyAlignment="1">
      <alignment horizontal="left" vertical="center" wrapText="1"/>
    </xf>
    <xf numFmtId="4" fontId="24" fillId="0" borderId="3" xfId="0" applyNumberFormat="1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23" fillId="0" borderId="1" xfId="0" applyFont="1" applyBorder="1" applyAlignment="1">
      <alignment horizont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10" fontId="21" fillId="0" borderId="2" xfId="0" applyNumberFormat="1" applyFont="1" applyFill="1" applyBorder="1" applyAlignment="1" applyProtection="1">
      <alignment horizontal="center" vertical="center"/>
      <protection locked="0"/>
    </xf>
    <xf numFmtId="10" fontId="21" fillId="0" borderId="5" xfId="0" applyNumberFormat="1" applyFont="1" applyFill="1" applyBorder="1" applyAlignment="1" applyProtection="1">
      <alignment horizontal="center" vertical="center"/>
      <protection locked="0"/>
    </xf>
    <xf numFmtId="10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6" borderId="1" xfId="0" applyFont="1" applyFill="1" applyBorder="1" applyAlignment="1">
      <alignment horizontal="left" vertical="center"/>
    </xf>
    <xf numFmtId="10" fontId="21" fillId="6" borderId="1" xfId="0" applyNumberFormat="1" applyFont="1" applyFill="1" applyBorder="1" applyAlignment="1" applyProtection="1">
      <alignment horizontal="center" vertical="center"/>
      <protection locked="0"/>
    </xf>
    <xf numFmtId="10" fontId="21" fillId="6" borderId="2" xfId="0" applyNumberFormat="1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10" fontId="26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49" fontId="24" fillId="5" borderId="2" xfId="3" applyNumberFormat="1" applyFont="1" applyFill="1" applyBorder="1" applyAlignment="1">
      <alignment horizontal="left" vertical="center" wrapText="1"/>
    </xf>
    <xf numFmtId="49" fontId="24" fillId="5" borderId="3" xfId="3" applyNumberFormat="1" applyFont="1" applyFill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/>
    </xf>
    <xf numFmtId="0" fontId="19" fillId="4" borderId="0" xfId="0" applyNumberFormat="1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18" fillId="0" borderId="15" xfId="3" applyFont="1" applyBorder="1" applyAlignment="1">
      <alignment horizontal="center" vertical="center" wrapText="1"/>
    </xf>
    <xf numFmtId="0" fontId="18" fillId="0" borderId="0" xfId="3" applyFont="1" applyBorder="1" applyAlignment="1">
      <alignment horizontal="center" vertical="center" wrapText="1"/>
    </xf>
    <xf numFmtId="0" fontId="22" fillId="4" borderId="0" xfId="9" applyFont="1" applyFill="1" applyBorder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7" xfId="3" applyFont="1" applyBorder="1" applyAlignment="1">
      <alignment vertical="center" wrapText="1"/>
    </xf>
    <xf numFmtId="0" fontId="5" fillId="0" borderId="8" xfId="3" applyFont="1" applyBorder="1" applyAlignment="1">
      <alignment vertical="center" wrapText="1"/>
    </xf>
    <xf numFmtId="0" fontId="5" fillId="0" borderId="9" xfId="3" applyFont="1" applyBorder="1" applyAlignment="1">
      <alignment vertical="center" wrapText="1"/>
    </xf>
    <xf numFmtId="0" fontId="5" fillId="0" borderId="18" xfId="3" applyFont="1" applyBorder="1" applyAlignment="1">
      <alignment vertical="center" wrapText="1"/>
    </xf>
    <xf numFmtId="0" fontId="6" fillId="0" borderId="4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14" fillId="2" borderId="18" xfId="5" applyFont="1" applyFill="1" applyBorder="1" applyAlignment="1">
      <alignment horizontal="center" wrapText="1"/>
    </xf>
    <xf numFmtId="0" fontId="14" fillId="2" borderId="6" xfId="5" applyFont="1" applyFill="1" applyBorder="1" applyAlignment="1">
      <alignment horizontal="center" wrapText="1"/>
    </xf>
    <xf numFmtId="0" fontId="8" fillId="0" borderId="13" xfId="3" applyFont="1" applyFill="1" applyBorder="1" applyAlignment="1">
      <alignment horizontal="center" vertical="center"/>
    </xf>
    <xf numFmtId="0" fontId="8" fillId="0" borderId="14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14" fillId="0" borderId="15" xfId="3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/>
    </xf>
    <xf numFmtId="0" fontId="14" fillId="0" borderId="16" xfId="3" applyFont="1" applyFill="1" applyBorder="1" applyAlignment="1">
      <alignment horizontal="center" vertical="center"/>
    </xf>
    <xf numFmtId="0" fontId="27" fillId="7" borderId="20" xfId="0" applyFont="1" applyFill="1" applyBorder="1" applyAlignment="1">
      <alignment horizontal="center" vertical="center" wrapText="1"/>
    </xf>
    <xf numFmtId="0" fontId="27" fillId="7" borderId="21" xfId="0" applyFont="1" applyFill="1" applyBorder="1" applyAlignment="1">
      <alignment horizontal="center" vertical="center" wrapText="1"/>
    </xf>
    <xf numFmtId="1" fontId="24" fillId="4" borderId="20" xfId="0" applyNumberFormat="1" applyFont="1" applyFill="1" applyBorder="1" applyAlignment="1">
      <alignment horizontal="center" vertical="top"/>
    </xf>
    <xf numFmtId="0" fontId="24" fillId="4" borderId="21" xfId="0" applyFont="1" applyFill="1" applyBorder="1" applyAlignment="1">
      <alignment horizontal="center" vertical="top"/>
    </xf>
    <xf numFmtId="2" fontId="27" fillId="4" borderId="20" xfId="0" applyNumberFormat="1" applyFont="1" applyFill="1" applyBorder="1" applyAlignment="1">
      <alignment horizontal="left" vertical="center" wrapText="1"/>
    </xf>
    <xf numFmtId="0" fontId="27" fillId="4" borderId="21" xfId="0" applyFont="1" applyFill="1" applyBorder="1" applyAlignment="1">
      <alignment horizontal="left" vertical="center" wrapText="1"/>
    </xf>
    <xf numFmtId="0" fontId="27" fillId="4" borderId="37" xfId="0" applyFont="1" applyFill="1" applyBorder="1" applyAlignment="1">
      <alignment horizontal="left" vertical="center" wrapText="1"/>
    </xf>
    <xf numFmtId="0" fontId="27" fillId="7" borderId="20" xfId="3" applyFont="1" applyFill="1" applyBorder="1" applyAlignment="1">
      <alignment horizontal="center" vertical="center" wrapText="1"/>
    </xf>
    <xf numFmtId="0" fontId="27" fillId="7" borderId="37" xfId="3" applyFont="1" applyFill="1" applyBorder="1" applyAlignment="1">
      <alignment horizontal="center" vertical="center" wrapText="1"/>
    </xf>
    <xf numFmtId="1" fontId="24" fillId="8" borderId="20" xfId="3" applyNumberFormat="1" applyFont="1" applyFill="1" applyBorder="1" applyAlignment="1">
      <alignment horizontal="center" vertical="center"/>
    </xf>
    <xf numFmtId="1" fontId="24" fillId="8" borderId="37" xfId="3" applyNumberFormat="1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left" vertical="center"/>
    </xf>
    <xf numFmtId="0" fontId="0" fillId="4" borderId="0" xfId="0" applyFill="1"/>
  </cellXfs>
  <cellStyles count="14">
    <cellStyle name="Moeda" xfId="7" builtinId="4"/>
    <cellStyle name="Normal" xfId="0" builtinId="0"/>
    <cellStyle name="Normal 11 2" xfId="9"/>
    <cellStyle name="Normal 165" xfId="8"/>
    <cellStyle name="Normal 2" xfId="3"/>
    <cellStyle name="Normal 2 2" xfId="5"/>
    <cellStyle name="Normal 2 2 2" xfId="13"/>
    <cellStyle name="Normal 87" xfId="12"/>
    <cellStyle name="Porcentagem" xfId="2" builtinId="5"/>
    <cellStyle name="Porcentagem 2" xfId="11"/>
    <cellStyle name="Separador de milhares" xfId="1" builtinId="3"/>
    <cellStyle name="Separador de milhares 2" xfId="4"/>
    <cellStyle name="Vírgula 2 2" xfId="10"/>
    <cellStyle name="Vírgula 3 2" xfId="6"/>
  </cellStyles>
  <dxfs count="4"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262775</xdr:colOff>
      <xdr:row>0</xdr:row>
      <xdr:rowOff>43793</xdr:rowOff>
    </xdr:from>
    <xdr:to>
      <xdr:col>10</xdr:col>
      <xdr:colOff>225443</xdr:colOff>
      <xdr:row>3</xdr:row>
      <xdr:rowOff>32707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27172" y="43793"/>
          <a:ext cx="1988099" cy="6348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514350</xdr:colOff>
      <xdr:row>1</xdr:row>
      <xdr:rowOff>140970</xdr:rowOff>
    </xdr:from>
    <xdr:to>
      <xdr:col>7</xdr:col>
      <xdr:colOff>768899</xdr:colOff>
      <xdr:row>4</xdr:row>
      <xdr:rowOff>211952</xdr:rowOff>
    </xdr:to>
    <xdr:pic>
      <xdr:nvPicPr>
        <xdr:cNvPr id="4" name="Imagem 3" descr="cabeçalho_3.png">
          <a:extLst>
            <a:ext uri="{FF2B5EF4-FFF2-40B4-BE49-F238E27FC236}">
              <a16:creationId xmlns:a16="http://schemas.microsoft.com/office/drawing/2014/main" xmlns="" id="{531988B7-733E-4387-9474-C583F548B0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331470"/>
          <a:ext cx="1988099" cy="6424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1</xdr:col>
      <xdr:colOff>1227325</xdr:colOff>
      <xdr:row>1</xdr:row>
      <xdr:rowOff>345300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28575"/>
          <a:ext cx="1551175" cy="61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IO-DOS\Users\reserva\Desktop\PEDRO%20BOLDRINI\Pedro%20Boldrini%20-%20Tamara\051%20-%20O%20-%201614%20-%2072%20-%20001_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lha1"/>
      <sheetName val="051 - O - 1614 - 72 - 001_0"/>
    </sheetNames>
    <definedNames>
      <definedName name="linhaSINAPIxls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19"/>
  <sheetViews>
    <sheetView showGridLines="0" view="pageBreakPreview" topLeftCell="A31" zoomScale="60" zoomScaleNormal="40" workbookViewId="0">
      <selection activeCell="K42" sqref="K42"/>
    </sheetView>
  </sheetViews>
  <sheetFormatPr defaultRowHeight="15"/>
  <cols>
    <col min="2" max="2" width="7.42578125" style="5" customWidth="1"/>
    <col min="3" max="3" width="13.140625" style="5" customWidth="1"/>
    <col min="4" max="4" width="12.85546875" customWidth="1"/>
    <col min="5" max="5" width="10.42578125" style="1" customWidth="1"/>
    <col min="6" max="6" width="94.85546875" style="1" customWidth="1"/>
    <col min="7" max="7" width="11.28515625" customWidth="1"/>
    <col min="8" max="8" width="5.5703125" style="3" customWidth="1"/>
    <col min="9" max="9" width="3.7109375" style="3" customWidth="1"/>
    <col min="10" max="10" width="9.7109375" style="2" customWidth="1"/>
    <col min="11" max="11" width="16.85546875" style="2" customWidth="1"/>
    <col min="12" max="12" width="4.42578125" style="4" customWidth="1"/>
    <col min="13" max="13" width="14.28515625" bestFit="1" customWidth="1"/>
    <col min="16" max="16" width="14.140625" bestFit="1" customWidth="1"/>
    <col min="17" max="17" width="15.85546875" bestFit="1" customWidth="1"/>
  </cols>
  <sheetData>
    <row r="1" spans="2:12" ht="15" customHeight="1">
      <c r="B1" s="47" t="s">
        <v>108</v>
      </c>
      <c r="C1" s="263" t="s">
        <v>150</v>
      </c>
      <c r="D1" s="39"/>
      <c r="E1" s="39"/>
      <c r="F1" s="39"/>
      <c r="G1" s="39"/>
      <c r="H1" s="39"/>
      <c r="I1" s="39"/>
      <c r="J1" s="39"/>
      <c r="K1" s="40"/>
    </row>
    <row r="2" spans="2:12" ht="15.75">
      <c r="B2" s="48" t="s">
        <v>141</v>
      </c>
      <c r="C2" s="41"/>
      <c r="D2" s="41"/>
      <c r="E2" s="41"/>
      <c r="F2" s="41"/>
      <c r="G2" s="41"/>
      <c r="H2" s="41"/>
      <c r="I2" s="41"/>
      <c r="J2" s="41"/>
      <c r="K2" s="42"/>
    </row>
    <row r="3" spans="2:12" ht="21">
      <c r="B3" s="48"/>
      <c r="C3" s="41"/>
      <c r="D3" s="41"/>
      <c r="E3" s="41"/>
      <c r="F3" s="46" t="s">
        <v>44</v>
      </c>
      <c r="G3" s="41"/>
      <c r="H3" s="41"/>
      <c r="I3" s="41"/>
      <c r="J3" s="41"/>
      <c r="K3" s="42"/>
    </row>
    <row r="4" spans="2:12" ht="15" customHeight="1">
      <c r="B4" s="43"/>
      <c r="C4" s="44"/>
      <c r="D4" s="44"/>
      <c r="E4" s="44"/>
      <c r="F4" s="44"/>
      <c r="G4" s="44"/>
      <c r="H4" s="44"/>
      <c r="I4" s="44"/>
      <c r="J4" s="44"/>
      <c r="K4" s="45"/>
    </row>
    <row r="5" spans="2:12" ht="15.75">
      <c r="B5" s="270" t="s">
        <v>112</v>
      </c>
      <c r="C5" s="270"/>
      <c r="D5" s="270"/>
      <c r="E5" s="270"/>
      <c r="F5" s="270"/>
      <c r="G5" s="270"/>
      <c r="H5" s="270"/>
      <c r="I5" s="270"/>
      <c r="J5" s="270"/>
      <c r="K5" s="270"/>
    </row>
    <row r="6" spans="2:12">
      <c r="B6" s="271"/>
      <c r="C6" s="271"/>
      <c r="D6" s="271"/>
      <c r="E6" s="271"/>
      <c r="F6" s="271"/>
      <c r="G6" s="271"/>
      <c r="H6" s="271"/>
      <c r="I6" s="271"/>
      <c r="J6" s="271"/>
      <c r="K6" s="271"/>
    </row>
    <row r="7" spans="2:12" ht="50.25" customHeight="1">
      <c r="B7" s="247" t="s">
        <v>3</v>
      </c>
      <c r="C7" s="248" t="s">
        <v>103</v>
      </c>
      <c r="D7" s="248" t="s">
        <v>104</v>
      </c>
      <c r="E7" s="277" t="s">
        <v>11</v>
      </c>
      <c r="F7" s="278"/>
      <c r="G7" s="247" t="s">
        <v>49</v>
      </c>
      <c r="H7" s="281" t="s">
        <v>105</v>
      </c>
      <c r="I7" s="282"/>
      <c r="J7" s="249" t="s">
        <v>106</v>
      </c>
      <c r="K7" s="249" t="s">
        <v>107</v>
      </c>
    </row>
    <row r="8" spans="2:12" s="5" customFormat="1" ht="20.100000000000001" customHeight="1">
      <c r="B8" s="57">
        <v>1</v>
      </c>
      <c r="C8" s="57"/>
      <c r="D8" s="58"/>
      <c r="E8" s="287" t="s">
        <v>113</v>
      </c>
      <c r="F8" s="287"/>
      <c r="G8" s="56"/>
      <c r="H8" s="288"/>
      <c r="I8" s="288"/>
      <c r="J8" s="59"/>
      <c r="K8" s="59"/>
      <c r="L8" s="4"/>
    </row>
    <row r="9" spans="2:12" s="5" customFormat="1" ht="20.100000000000001" customHeight="1">
      <c r="B9" s="56" t="s">
        <v>115</v>
      </c>
      <c r="C9" s="60" t="s">
        <v>120</v>
      </c>
      <c r="D9" s="61" t="s">
        <v>111</v>
      </c>
      <c r="E9" s="289" t="s">
        <v>114</v>
      </c>
      <c r="F9" s="289"/>
      <c r="G9" s="61" t="s">
        <v>48</v>
      </c>
      <c r="H9" s="274">
        <v>3737</v>
      </c>
      <c r="I9" s="274"/>
      <c r="J9" s="253">
        <f>0.46/1.23</f>
        <v>0.37398373983739841</v>
      </c>
      <c r="K9" s="63">
        <f>H9*J9</f>
        <v>1397.5772357723579</v>
      </c>
      <c r="L9" s="4"/>
    </row>
    <row r="10" spans="2:12" s="5" customFormat="1" ht="20.100000000000001" customHeight="1">
      <c r="B10" s="56" t="s">
        <v>116</v>
      </c>
      <c r="C10" s="251" t="s">
        <v>121</v>
      </c>
      <c r="D10" s="61" t="s">
        <v>111</v>
      </c>
      <c r="E10" s="272" t="s">
        <v>122</v>
      </c>
      <c r="F10" s="273"/>
      <c r="G10" s="61" t="s">
        <v>47</v>
      </c>
      <c r="H10" s="274">
        <v>1187.26</v>
      </c>
      <c r="I10" s="274"/>
      <c r="J10" s="253">
        <f>4.63/1.23</f>
        <v>3.7642276422764227</v>
      </c>
      <c r="K10" s="63">
        <f>H10*J10</f>
        <v>4469.1169105691051</v>
      </c>
      <c r="L10" s="4"/>
    </row>
    <row r="11" spans="2:12" s="5" customFormat="1" ht="20.100000000000001" customHeight="1">
      <c r="B11" s="56" t="s">
        <v>117</v>
      </c>
      <c r="C11" s="60" t="s">
        <v>110</v>
      </c>
      <c r="D11" s="61" t="s">
        <v>111</v>
      </c>
      <c r="E11" s="272" t="s">
        <v>109</v>
      </c>
      <c r="F11" s="273"/>
      <c r="G11" s="61" t="s">
        <v>48</v>
      </c>
      <c r="H11" s="285">
        <v>123.7</v>
      </c>
      <c r="I11" s="286"/>
      <c r="J11" s="253">
        <f>1.54/1.23</f>
        <v>1.2520325203252034</v>
      </c>
      <c r="K11" s="63">
        <f>H11*J11</f>
        <v>154.87642276422767</v>
      </c>
      <c r="L11" s="4"/>
    </row>
    <row r="12" spans="2:12" s="5" customFormat="1" ht="30" customHeight="1">
      <c r="B12" s="56" t="s">
        <v>118</v>
      </c>
      <c r="C12" s="60" t="s">
        <v>123</v>
      </c>
      <c r="D12" s="61" t="s">
        <v>95</v>
      </c>
      <c r="E12" s="272" t="s">
        <v>142</v>
      </c>
      <c r="F12" s="273"/>
      <c r="G12" s="61" t="s">
        <v>50</v>
      </c>
      <c r="H12" s="285">
        <v>77.5</v>
      </c>
      <c r="I12" s="286"/>
      <c r="J12" s="253">
        <v>114.02</v>
      </c>
      <c r="K12" s="63">
        <f>H12*J12</f>
        <v>8836.5499999999993</v>
      </c>
      <c r="L12" s="4"/>
    </row>
    <row r="13" spans="2:12" s="5" customFormat="1" ht="20.100000000000001" customHeight="1">
      <c r="B13" s="56" t="s">
        <v>119</v>
      </c>
      <c r="C13" s="252" t="s">
        <v>124</v>
      </c>
      <c r="D13" s="109" t="s">
        <v>95</v>
      </c>
      <c r="E13" s="290" t="s">
        <v>143</v>
      </c>
      <c r="F13" s="291"/>
      <c r="G13" s="109" t="s">
        <v>50</v>
      </c>
      <c r="H13" s="275">
        <v>77.5</v>
      </c>
      <c r="I13" s="276"/>
      <c r="J13" s="254">
        <v>47.84</v>
      </c>
      <c r="K13" s="250">
        <f>H13*J13</f>
        <v>3707.6000000000004</v>
      </c>
      <c r="L13" s="4"/>
    </row>
    <row r="14" spans="2:12" s="5" customFormat="1" ht="19.899999999999999" customHeight="1">
      <c r="B14" s="56"/>
      <c r="C14" s="60"/>
      <c r="D14" s="66"/>
      <c r="E14" s="283" t="s">
        <v>51</v>
      </c>
      <c r="F14" s="284"/>
      <c r="G14" s="67"/>
      <c r="H14" s="285"/>
      <c r="I14" s="286"/>
      <c r="J14" s="253"/>
      <c r="K14" s="68">
        <f>SUM(K9:K13)</f>
        <v>18565.720569105688</v>
      </c>
      <c r="L14" s="4"/>
    </row>
    <row r="15" spans="2:12" ht="19.899999999999999" customHeight="1">
      <c r="B15" s="56"/>
      <c r="C15" s="60"/>
      <c r="D15" s="61"/>
      <c r="E15" s="292"/>
      <c r="F15" s="293"/>
      <c r="G15" s="61"/>
      <c r="H15" s="275"/>
      <c r="I15" s="276"/>
      <c r="J15" s="255"/>
      <c r="K15" s="63"/>
      <c r="L15" s="4">
        <v>102130.98</v>
      </c>
    </row>
    <row r="16" spans="2:12" ht="19.899999999999999" customHeight="1">
      <c r="B16" s="57">
        <v>2</v>
      </c>
      <c r="C16" s="60"/>
      <c r="D16" s="61"/>
      <c r="E16" s="279" t="s">
        <v>56</v>
      </c>
      <c r="F16" s="280"/>
      <c r="G16" s="69"/>
      <c r="H16" s="274"/>
      <c r="I16" s="274"/>
      <c r="J16" s="255"/>
      <c r="K16" s="63"/>
      <c r="L16" s="4">
        <v>102130.98</v>
      </c>
    </row>
    <row r="17" spans="2:12" ht="30" customHeight="1">
      <c r="B17" s="56" t="s">
        <v>37</v>
      </c>
      <c r="C17" s="60">
        <v>94226</v>
      </c>
      <c r="D17" s="61" t="s">
        <v>12</v>
      </c>
      <c r="E17" s="272" t="s">
        <v>125</v>
      </c>
      <c r="F17" s="273"/>
      <c r="G17" s="69" t="s">
        <v>47</v>
      </c>
      <c r="H17" s="274">
        <v>1187.26</v>
      </c>
      <c r="I17" s="274"/>
      <c r="J17" s="255">
        <v>20.55</v>
      </c>
      <c r="K17" s="63">
        <f t="shared" ref="K17:K23" si="0">H17*J17</f>
        <v>24398.192999999999</v>
      </c>
      <c r="L17" s="4">
        <v>102130.98</v>
      </c>
    </row>
    <row r="18" spans="2:12" ht="45" customHeight="1">
      <c r="B18" s="56" t="s">
        <v>38</v>
      </c>
      <c r="C18" s="60">
        <v>92573</v>
      </c>
      <c r="D18" s="61" t="s">
        <v>12</v>
      </c>
      <c r="E18" s="272" t="s">
        <v>126</v>
      </c>
      <c r="F18" s="273"/>
      <c r="G18" s="61" t="s">
        <v>47</v>
      </c>
      <c r="H18" s="274">
        <v>1187.26</v>
      </c>
      <c r="I18" s="274"/>
      <c r="J18" s="255">
        <v>60.79</v>
      </c>
      <c r="K18" s="63">
        <f t="shared" si="0"/>
        <v>72173.535399999993</v>
      </c>
      <c r="L18" s="4">
        <v>102130.98</v>
      </c>
    </row>
    <row r="19" spans="2:12" s="5" customFormat="1" ht="30" customHeight="1">
      <c r="B19" s="56" t="s">
        <v>42</v>
      </c>
      <c r="C19" s="60">
        <v>94198</v>
      </c>
      <c r="D19" s="61" t="s">
        <v>12</v>
      </c>
      <c r="E19" s="272" t="s">
        <v>127</v>
      </c>
      <c r="F19" s="273"/>
      <c r="G19" s="256" t="s">
        <v>47</v>
      </c>
      <c r="H19" s="274">
        <v>1187.26</v>
      </c>
      <c r="I19" s="274"/>
      <c r="J19" s="255">
        <v>47.58</v>
      </c>
      <c r="K19" s="63">
        <f t="shared" si="0"/>
        <v>56489.830799999996</v>
      </c>
      <c r="L19" s="4"/>
    </row>
    <row r="20" spans="2:12" s="5" customFormat="1" ht="30" customHeight="1">
      <c r="B20" s="56" t="s">
        <v>43</v>
      </c>
      <c r="C20" s="60">
        <v>94219</v>
      </c>
      <c r="D20" s="61" t="s">
        <v>12</v>
      </c>
      <c r="E20" s="272" t="s">
        <v>128</v>
      </c>
      <c r="F20" s="273"/>
      <c r="G20" s="61" t="s">
        <v>48</v>
      </c>
      <c r="H20" s="274">
        <v>123.7</v>
      </c>
      <c r="I20" s="274"/>
      <c r="J20" s="253">
        <v>33.99</v>
      </c>
      <c r="K20" s="63">
        <f t="shared" si="0"/>
        <v>4204.5630000000001</v>
      </c>
      <c r="L20" s="4"/>
    </row>
    <row r="21" spans="2:12" s="5" customFormat="1" ht="20.100000000000001" customHeight="1">
      <c r="B21" s="56" t="s">
        <v>100</v>
      </c>
      <c r="C21" s="60" t="s">
        <v>130</v>
      </c>
      <c r="D21" s="61" t="s">
        <v>111</v>
      </c>
      <c r="E21" s="272" t="s">
        <v>129</v>
      </c>
      <c r="F21" s="273"/>
      <c r="G21" s="256" t="s">
        <v>48</v>
      </c>
      <c r="H21" s="274">
        <v>10</v>
      </c>
      <c r="I21" s="274"/>
      <c r="J21" s="253">
        <f>266.1/1.23</f>
        <v>216.34146341463418</v>
      </c>
      <c r="K21" s="63">
        <f t="shared" si="0"/>
        <v>2163.414634146342</v>
      </c>
      <c r="L21" s="4"/>
    </row>
    <row r="22" spans="2:12" s="5" customFormat="1" ht="20.100000000000001" customHeight="1">
      <c r="B22" s="56" t="s">
        <v>101</v>
      </c>
      <c r="C22" s="60" t="s">
        <v>131</v>
      </c>
      <c r="D22" s="61" t="s">
        <v>95</v>
      </c>
      <c r="E22" s="294" t="s">
        <v>146</v>
      </c>
      <c r="F22" s="295"/>
      <c r="G22" s="256" t="s">
        <v>47</v>
      </c>
      <c r="H22" s="274">
        <v>41.93</v>
      </c>
      <c r="I22" s="274"/>
      <c r="J22" s="253">
        <v>197.67</v>
      </c>
      <c r="K22" s="63">
        <f t="shared" si="0"/>
        <v>8288.3030999999992</v>
      </c>
      <c r="L22" s="4"/>
    </row>
    <row r="23" spans="2:12" s="5" customFormat="1" ht="20.100000000000001" customHeight="1">
      <c r="B23" s="56" t="s">
        <v>102</v>
      </c>
      <c r="C23" s="60" t="s">
        <v>132</v>
      </c>
      <c r="D23" s="61" t="s">
        <v>95</v>
      </c>
      <c r="E23" s="272" t="s">
        <v>145</v>
      </c>
      <c r="F23" s="273"/>
      <c r="G23" s="61" t="s">
        <v>47</v>
      </c>
      <c r="H23" s="285">
        <v>81.22</v>
      </c>
      <c r="I23" s="286"/>
      <c r="J23" s="253">
        <v>166.56</v>
      </c>
      <c r="K23" s="63">
        <f t="shared" si="0"/>
        <v>13528.003199999999</v>
      </c>
      <c r="L23" s="4"/>
    </row>
    <row r="24" spans="2:12" s="5" customFormat="1" ht="19.899999999999999" customHeight="1">
      <c r="B24" s="56"/>
      <c r="C24" s="56"/>
      <c r="D24" s="56"/>
      <c r="E24" s="296" t="s">
        <v>52</v>
      </c>
      <c r="F24" s="297"/>
      <c r="G24" s="56"/>
      <c r="H24" s="64"/>
      <c r="I24" s="65"/>
      <c r="J24" s="62"/>
      <c r="K24" s="68">
        <f>SUM(K17:K23)</f>
        <v>181245.84313414633</v>
      </c>
      <c r="L24" s="4"/>
    </row>
    <row r="25" spans="2:12" s="5" customFormat="1" ht="19.899999999999999" customHeight="1">
      <c r="B25" s="56"/>
      <c r="C25" s="56"/>
      <c r="D25" s="56"/>
      <c r="E25" s="70"/>
      <c r="F25" s="71"/>
      <c r="G25" s="56"/>
      <c r="H25" s="64"/>
      <c r="I25" s="65"/>
      <c r="J25" s="62"/>
      <c r="K25" s="68"/>
      <c r="L25" s="4"/>
    </row>
    <row r="26" spans="2:12" ht="19.899999999999999" customHeight="1">
      <c r="B26" s="57">
        <v>3</v>
      </c>
      <c r="C26" s="57"/>
      <c r="D26" s="72"/>
      <c r="E26" s="287" t="s">
        <v>133</v>
      </c>
      <c r="F26" s="287"/>
      <c r="G26" s="56"/>
      <c r="H26" s="327"/>
      <c r="I26" s="327"/>
      <c r="J26" s="63"/>
      <c r="K26" s="63"/>
      <c r="L26" s="4">
        <v>102130.98</v>
      </c>
    </row>
    <row r="27" spans="2:12" ht="20.100000000000001" customHeight="1">
      <c r="B27" s="56" t="s">
        <v>39</v>
      </c>
      <c r="C27" s="257" t="s">
        <v>134</v>
      </c>
      <c r="D27" s="61" t="s">
        <v>111</v>
      </c>
      <c r="E27" s="272" t="s">
        <v>154</v>
      </c>
      <c r="F27" s="273"/>
      <c r="G27" s="256" t="s">
        <v>48</v>
      </c>
      <c r="H27" s="285">
        <v>27</v>
      </c>
      <c r="I27" s="286"/>
      <c r="J27" s="253">
        <f>499.35/1.23</f>
        <v>405.97560975609758</v>
      </c>
      <c r="K27" s="255">
        <f t="shared" ref="K27" si="1">H27*J27</f>
        <v>10961.341463414636</v>
      </c>
      <c r="L27" s="4">
        <v>102130.98</v>
      </c>
    </row>
    <row r="28" spans="2:12" ht="19.899999999999999" customHeight="1">
      <c r="B28" s="56"/>
      <c r="C28" s="73"/>
      <c r="D28" s="73"/>
      <c r="E28" s="283" t="s">
        <v>53</v>
      </c>
      <c r="F28" s="284"/>
      <c r="G28" s="67"/>
      <c r="H28" s="274"/>
      <c r="I28" s="274"/>
      <c r="J28" s="253"/>
      <c r="K28" s="258">
        <f>SUM(K27:K27)</f>
        <v>10961.341463414636</v>
      </c>
      <c r="L28" s="4">
        <v>102130.98</v>
      </c>
    </row>
    <row r="29" spans="2:12" s="5" customFormat="1" ht="19.899999999999999" customHeight="1">
      <c r="B29" s="56"/>
      <c r="C29" s="73"/>
      <c r="D29" s="73"/>
      <c r="E29" s="259"/>
      <c r="F29" s="260"/>
      <c r="G29" s="67"/>
      <c r="H29" s="285"/>
      <c r="I29" s="286"/>
      <c r="J29" s="253"/>
      <c r="K29" s="258"/>
      <c r="L29" s="4"/>
    </row>
    <row r="30" spans="2:12" ht="19.899999999999999" customHeight="1">
      <c r="B30" s="57">
        <v>4</v>
      </c>
      <c r="C30" s="73"/>
      <c r="D30" s="73"/>
      <c r="E30" s="319" t="s">
        <v>135</v>
      </c>
      <c r="F30" s="319"/>
      <c r="G30" s="67"/>
      <c r="H30" s="274"/>
      <c r="I30" s="274"/>
      <c r="J30" s="253"/>
      <c r="K30" s="255"/>
      <c r="L30" s="4">
        <v>102130.98</v>
      </c>
    </row>
    <row r="31" spans="2:12" s="5" customFormat="1" ht="20.100000000000001" customHeight="1">
      <c r="B31" s="56" t="s">
        <v>40</v>
      </c>
      <c r="C31" s="73" t="s">
        <v>137</v>
      </c>
      <c r="D31" s="61" t="s">
        <v>95</v>
      </c>
      <c r="E31" s="272" t="s">
        <v>155</v>
      </c>
      <c r="F31" s="273"/>
      <c r="G31" s="256" t="s">
        <v>48</v>
      </c>
      <c r="H31" s="275">
        <v>140</v>
      </c>
      <c r="I31" s="276"/>
      <c r="J31" s="253">
        <v>45.97</v>
      </c>
      <c r="K31" s="255">
        <f t="shared" ref="K31:K32" si="2">H31*J31</f>
        <v>6435.8</v>
      </c>
      <c r="L31" s="4"/>
    </row>
    <row r="32" spans="2:12" s="5" customFormat="1" ht="20.100000000000001" customHeight="1">
      <c r="B32" s="56" t="s">
        <v>54</v>
      </c>
      <c r="C32" s="73" t="s">
        <v>136</v>
      </c>
      <c r="D32" s="73" t="s">
        <v>95</v>
      </c>
      <c r="E32" s="272" t="s">
        <v>144</v>
      </c>
      <c r="F32" s="273"/>
      <c r="G32" s="69" t="s">
        <v>47</v>
      </c>
      <c r="H32" s="275">
        <v>439.9</v>
      </c>
      <c r="I32" s="276"/>
      <c r="J32" s="253">
        <v>26.16</v>
      </c>
      <c r="K32" s="255">
        <f t="shared" si="2"/>
        <v>11507.784</v>
      </c>
      <c r="L32" s="4"/>
    </row>
    <row r="33" spans="2:16" s="5" customFormat="1" ht="19.899999999999999" customHeight="1">
      <c r="B33" s="56"/>
      <c r="C33" s="73"/>
      <c r="D33" s="73"/>
      <c r="E33" s="283" t="s">
        <v>55</v>
      </c>
      <c r="F33" s="284"/>
      <c r="G33" s="74"/>
      <c r="H33" s="261"/>
      <c r="I33" s="262"/>
      <c r="J33" s="253"/>
      <c r="K33" s="258">
        <f>SUM(K31:K32)</f>
        <v>17943.583999999999</v>
      </c>
      <c r="L33" s="4"/>
    </row>
    <row r="34" spans="2:16" s="5" customFormat="1" ht="19.899999999999999" customHeight="1">
      <c r="B34" s="57"/>
      <c r="C34" s="73"/>
      <c r="D34" s="73"/>
      <c r="E34" s="320"/>
      <c r="F34" s="321"/>
      <c r="G34" s="74"/>
      <c r="H34" s="261"/>
      <c r="I34" s="262"/>
      <c r="J34" s="253"/>
      <c r="K34" s="255"/>
      <c r="L34" s="4"/>
    </row>
    <row r="35" spans="2:16" s="5" customFormat="1" ht="19.899999999999999" customHeight="1">
      <c r="B35" s="57">
        <v>5</v>
      </c>
      <c r="C35" s="73"/>
      <c r="D35" s="73"/>
      <c r="E35" s="320" t="s">
        <v>138</v>
      </c>
      <c r="F35" s="321"/>
      <c r="G35" s="74"/>
      <c r="H35" s="261"/>
      <c r="I35" s="262"/>
      <c r="J35" s="253"/>
      <c r="K35" s="255"/>
      <c r="L35" s="4"/>
    </row>
    <row r="36" spans="2:16" s="5" customFormat="1" ht="20.100000000000001" customHeight="1">
      <c r="B36" s="56" t="s">
        <v>41</v>
      </c>
      <c r="C36" s="73" t="s">
        <v>140</v>
      </c>
      <c r="D36" s="61" t="s">
        <v>111</v>
      </c>
      <c r="E36" s="272" t="s">
        <v>139</v>
      </c>
      <c r="F36" s="273"/>
      <c r="G36" s="256" t="s">
        <v>47</v>
      </c>
      <c r="H36" s="285">
        <v>135.37</v>
      </c>
      <c r="I36" s="286"/>
      <c r="J36" s="253">
        <f>14.43/1.23</f>
        <v>11.731707317073171</v>
      </c>
      <c r="K36" s="255">
        <f t="shared" ref="K36" si="3">H36*J36</f>
        <v>1588.1212195121952</v>
      </c>
      <c r="L36" s="4"/>
    </row>
    <row r="37" spans="2:16" s="5" customFormat="1" ht="19.899999999999999" customHeight="1">
      <c r="B37" s="56"/>
      <c r="C37" s="73"/>
      <c r="D37" s="73"/>
      <c r="E37" s="283" t="s">
        <v>57</v>
      </c>
      <c r="F37" s="284"/>
      <c r="G37" s="74"/>
      <c r="H37" s="261"/>
      <c r="I37" s="262"/>
      <c r="J37" s="253"/>
      <c r="K37" s="258">
        <f>SUM(K36:K36)</f>
        <v>1588.1212195121952</v>
      </c>
      <c r="L37" s="4"/>
    </row>
    <row r="38" spans="2:16" s="5" customFormat="1" ht="19.899999999999999" customHeight="1">
      <c r="B38" s="56"/>
      <c r="C38" s="73"/>
      <c r="D38" s="73"/>
      <c r="E38" s="70"/>
      <c r="F38" s="71"/>
      <c r="G38" s="74"/>
      <c r="H38" s="64"/>
      <c r="I38" s="65"/>
      <c r="J38" s="62"/>
      <c r="K38" s="68"/>
      <c r="L38" s="4"/>
    </row>
    <row r="39" spans="2:16" ht="19.899999999999999" customHeight="1">
      <c r="B39" s="56"/>
      <c r="C39" s="75"/>
      <c r="D39" s="76"/>
      <c r="E39" s="344" t="s">
        <v>1</v>
      </c>
      <c r="F39" s="344"/>
      <c r="G39" s="57"/>
      <c r="H39" s="345"/>
      <c r="I39" s="345"/>
      <c r="J39" s="77" t="s">
        <v>46</v>
      </c>
      <c r="K39" s="269">
        <f>K14+K24+K28+K33+K37</f>
        <v>230304.61038617883</v>
      </c>
      <c r="M39" s="54">
        <f>SUM(K9:K38)/2</f>
        <v>230304.61038617883</v>
      </c>
      <c r="N39" s="55" t="s">
        <v>45</v>
      </c>
      <c r="P39" s="2">
        <f>SUM(K9:K38)/2</f>
        <v>230304.61038617883</v>
      </c>
    </row>
    <row r="40" spans="2:16" ht="19.899999999999999" customHeight="1">
      <c r="B40" s="56"/>
      <c r="C40" s="56"/>
      <c r="D40" s="78"/>
      <c r="E40" s="344" t="s">
        <v>9</v>
      </c>
      <c r="F40" s="344"/>
      <c r="G40" s="79">
        <f>K60</f>
        <v>0.25728523691615091</v>
      </c>
      <c r="H40" s="342"/>
      <c r="I40" s="343"/>
      <c r="J40" s="77" t="s">
        <v>46</v>
      </c>
      <c r="K40" s="68">
        <f>K39*G40+K39</f>
        <v>289558.58663226868</v>
      </c>
    </row>
    <row r="41" spans="2:16" s="5" customFormat="1">
      <c r="B41" s="80"/>
      <c r="C41" s="80"/>
      <c r="D41" s="81"/>
      <c r="E41" s="82"/>
      <c r="F41" s="82"/>
      <c r="G41" s="83"/>
      <c r="H41" s="80"/>
      <c r="I41" s="80"/>
      <c r="J41" s="80"/>
      <c r="K41" s="84"/>
      <c r="L41" s="4"/>
    </row>
    <row r="42" spans="2:16" s="5" customFormat="1">
      <c r="B42" s="80"/>
      <c r="C42" s="80"/>
      <c r="D42" s="81"/>
      <c r="E42" s="82"/>
      <c r="F42" s="82"/>
      <c r="G42" s="83"/>
      <c r="H42" s="80"/>
      <c r="I42" s="80"/>
      <c r="J42" s="80"/>
      <c r="K42" s="84"/>
      <c r="L42" s="4"/>
    </row>
    <row r="43" spans="2:16">
      <c r="B43" s="85"/>
      <c r="C43" s="85"/>
      <c r="D43" s="85"/>
      <c r="E43" s="322"/>
      <c r="F43" s="322"/>
      <c r="G43" s="85"/>
      <c r="H43" s="86"/>
      <c r="I43" s="86"/>
      <c r="J43" s="87"/>
      <c r="K43" s="87"/>
    </row>
    <row r="44" spans="2:16">
      <c r="B44" s="85"/>
      <c r="C44" s="85"/>
      <c r="D44" s="88" t="s">
        <v>10</v>
      </c>
      <c r="E44" s="323" t="s">
        <v>11</v>
      </c>
      <c r="F44" s="324"/>
      <c r="G44" s="88" t="s">
        <v>14</v>
      </c>
      <c r="H44" s="89"/>
      <c r="I44" s="86"/>
      <c r="J44" s="87"/>
      <c r="K44" s="87"/>
    </row>
    <row r="45" spans="2:16">
      <c r="B45" s="85"/>
      <c r="C45" s="85"/>
      <c r="D45" s="90" t="s">
        <v>95</v>
      </c>
      <c r="E45" s="325" t="s">
        <v>148</v>
      </c>
      <c r="F45" s="326"/>
      <c r="G45" s="264">
        <v>44682</v>
      </c>
      <c r="H45" s="89"/>
      <c r="I45" s="86"/>
      <c r="J45" s="87"/>
      <c r="K45" s="87"/>
    </row>
    <row r="46" spans="2:16" s="5" customFormat="1">
      <c r="B46" s="85"/>
      <c r="C46" s="85"/>
      <c r="D46" s="90" t="s">
        <v>12</v>
      </c>
      <c r="E46" s="325" t="s">
        <v>13</v>
      </c>
      <c r="F46" s="326"/>
      <c r="G46" s="264">
        <v>44682</v>
      </c>
      <c r="H46" s="89"/>
      <c r="I46" s="86"/>
      <c r="J46" s="87"/>
      <c r="K46" s="87"/>
      <c r="L46" s="4"/>
    </row>
    <row r="47" spans="2:16" s="5" customFormat="1">
      <c r="B47" s="85"/>
      <c r="C47" s="85"/>
      <c r="D47" s="91"/>
      <c r="E47" s="92"/>
      <c r="F47" s="92"/>
      <c r="G47" s="93"/>
      <c r="H47" s="89"/>
      <c r="I47" s="86"/>
      <c r="J47" s="87"/>
      <c r="K47" s="87"/>
      <c r="L47" s="4"/>
    </row>
    <row r="48" spans="2:16">
      <c r="B48" s="85"/>
      <c r="C48" s="85"/>
      <c r="D48" s="85"/>
      <c r="E48" s="322"/>
      <c r="F48" s="322"/>
      <c r="G48" s="85"/>
      <c r="H48" s="86"/>
      <c r="I48" s="86"/>
      <c r="J48" s="87"/>
      <c r="K48" s="87"/>
    </row>
    <row r="49" spans="2:11">
      <c r="B49" s="85"/>
      <c r="C49" s="85"/>
      <c r="D49" s="85"/>
      <c r="E49" s="299" t="s">
        <v>15</v>
      </c>
      <c r="F49" s="299"/>
      <c r="G49" s="78"/>
      <c r="H49" s="328"/>
      <c r="I49" s="328"/>
      <c r="J49" s="59"/>
      <c r="K49" s="59"/>
    </row>
    <row r="50" spans="2:11" ht="15.75" customHeight="1">
      <c r="B50" s="85"/>
      <c r="C50" s="85"/>
      <c r="D50" s="85"/>
      <c r="E50" s="317" t="s">
        <v>16</v>
      </c>
      <c r="F50" s="318"/>
      <c r="G50" s="94"/>
      <c r="H50" s="300"/>
      <c r="I50" s="301"/>
      <c r="J50" s="59"/>
      <c r="K50" s="95">
        <v>0.03</v>
      </c>
    </row>
    <row r="51" spans="2:11">
      <c r="B51" s="85"/>
      <c r="C51" s="85"/>
      <c r="D51" s="85"/>
      <c r="E51" s="311" t="s">
        <v>17</v>
      </c>
      <c r="F51" s="312"/>
      <c r="G51" s="96"/>
      <c r="H51" s="302"/>
      <c r="I51" s="303"/>
      <c r="J51" s="59"/>
      <c r="K51" s="95">
        <v>8.0000000000000002E-3</v>
      </c>
    </row>
    <row r="52" spans="2:11">
      <c r="B52" s="85"/>
      <c r="C52" s="85"/>
      <c r="D52" s="85"/>
      <c r="E52" s="311" t="s">
        <v>18</v>
      </c>
      <c r="F52" s="312"/>
      <c r="G52" s="96"/>
      <c r="H52" s="302"/>
      <c r="I52" s="303"/>
      <c r="J52" s="59"/>
      <c r="K52" s="95">
        <v>1.0999999999999999E-2</v>
      </c>
    </row>
    <row r="53" spans="2:11">
      <c r="B53" s="85"/>
      <c r="C53" s="85"/>
      <c r="D53" s="85"/>
      <c r="E53" s="311" t="s">
        <v>19</v>
      </c>
      <c r="F53" s="312"/>
      <c r="G53" s="96"/>
      <c r="H53" s="302"/>
      <c r="I53" s="303"/>
      <c r="J53" s="59"/>
      <c r="K53" s="95">
        <v>9.4000000000000004E-3</v>
      </c>
    </row>
    <row r="54" spans="2:11">
      <c r="B54" s="85"/>
      <c r="C54" s="85"/>
      <c r="D54" s="85"/>
      <c r="E54" s="311" t="s">
        <v>20</v>
      </c>
      <c r="F54" s="312"/>
      <c r="G54" s="96"/>
      <c r="H54" s="302"/>
      <c r="I54" s="303"/>
      <c r="J54" s="59"/>
      <c r="K54" s="95">
        <v>5.5E-2</v>
      </c>
    </row>
    <row r="55" spans="2:11">
      <c r="B55" s="85"/>
      <c r="C55" s="85"/>
      <c r="D55" s="85"/>
      <c r="E55" s="311" t="s">
        <v>21</v>
      </c>
      <c r="F55" s="312"/>
      <c r="G55" s="96"/>
      <c r="H55" s="302"/>
      <c r="I55" s="303"/>
      <c r="J55" s="59"/>
      <c r="K55" s="95">
        <v>3.6499999999999998E-2</v>
      </c>
    </row>
    <row r="56" spans="2:11">
      <c r="B56" s="85"/>
      <c r="C56" s="85"/>
      <c r="D56" s="85"/>
      <c r="E56" s="289" t="s">
        <v>22</v>
      </c>
      <c r="F56" s="289"/>
      <c r="G56" s="97"/>
      <c r="H56" s="304"/>
      <c r="I56" s="302"/>
      <c r="J56" s="59"/>
      <c r="K56" s="95">
        <v>0.03</v>
      </c>
    </row>
    <row r="57" spans="2:11">
      <c r="B57" s="85"/>
      <c r="C57" s="85"/>
      <c r="D57" s="85"/>
      <c r="E57" s="305" t="s">
        <v>25</v>
      </c>
      <c r="F57" s="305"/>
      <c r="G57" s="98"/>
      <c r="H57" s="306"/>
      <c r="I57" s="307"/>
      <c r="J57" s="99"/>
      <c r="K57" s="100">
        <v>4.4999999999999998E-2</v>
      </c>
    </row>
    <row r="58" spans="2:11">
      <c r="B58" s="85"/>
      <c r="C58" s="85"/>
      <c r="D58" s="85"/>
      <c r="E58" s="313"/>
      <c r="F58" s="314"/>
      <c r="G58" s="97"/>
      <c r="H58" s="313"/>
      <c r="I58" s="314"/>
      <c r="J58" s="59"/>
      <c r="K58" s="95"/>
    </row>
    <row r="59" spans="2:11">
      <c r="B59" s="85"/>
      <c r="C59" s="85"/>
      <c r="D59" s="85"/>
      <c r="E59" s="308" t="s">
        <v>23</v>
      </c>
      <c r="F59" s="308"/>
      <c r="G59" s="101"/>
      <c r="H59" s="316">
        <v>0.251</v>
      </c>
      <c r="I59" s="316"/>
      <c r="J59" s="59"/>
      <c r="K59" s="95"/>
    </row>
    <row r="60" spans="2:11">
      <c r="B60" s="85"/>
      <c r="C60" s="85"/>
      <c r="D60" s="85"/>
      <c r="E60" s="309" t="s">
        <v>24</v>
      </c>
      <c r="F60" s="310"/>
      <c r="G60" s="102"/>
      <c r="H60" s="310"/>
      <c r="I60" s="315"/>
      <c r="J60" s="59"/>
      <c r="K60" s="103">
        <f>((1+K50+K51+K52)*(1+K53)*(1+K54))/(1-K55-K56-K57)-1</f>
        <v>0.25728523691615091</v>
      </c>
    </row>
    <row r="61" spans="2:11">
      <c r="B61" s="85"/>
      <c r="C61" s="85"/>
      <c r="D61" s="85"/>
      <c r="E61" s="322"/>
      <c r="F61" s="322"/>
      <c r="G61" s="85"/>
      <c r="H61" s="86"/>
      <c r="I61" s="86"/>
      <c r="J61" s="87"/>
      <c r="K61" s="87"/>
    </row>
    <row r="62" spans="2:11">
      <c r="E62" s="298"/>
      <c r="F62" s="298"/>
    </row>
    <row r="63" spans="2:11">
      <c r="E63" s="298"/>
      <c r="F63" s="298"/>
    </row>
    <row r="64" spans="2:11" ht="15" customHeight="1">
      <c r="D64" s="331" t="s">
        <v>26</v>
      </c>
      <c r="E64" s="332"/>
      <c r="F64" s="332"/>
      <c r="G64" s="332"/>
    </row>
    <row r="65" spans="4:12">
      <c r="D65" s="332"/>
      <c r="E65" s="332"/>
      <c r="F65" s="332"/>
      <c r="G65" s="332"/>
    </row>
    <row r="66" spans="4:12">
      <c r="D66" s="332"/>
      <c r="E66" s="332"/>
      <c r="F66" s="332"/>
      <c r="G66" s="332"/>
    </row>
    <row r="67" spans="4:12">
      <c r="D67" s="332"/>
      <c r="E67" s="332"/>
      <c r="F67" s="332"/>
      <c r="G67" s="332"/>
    </row>
    <row r="68" spans="4:12">
      <c r="E68" s="298"/>
      <c r="F68" s="298"/>
    </row>
    <row r="69" spans="4:12">
      <c r="D69" s="336" t="s">
        <v>27</v>
      </c>
      <c r="E69" s="337"/>
      <c r="F69" s="337"/>
      <c r="G69" s="338"/>
    </row>
    <row r="70" spans="4:12">
      <c r="D70" s="333" t="s">
        <v>28</v>
      </c>
      <c r="E70" s="334"/>
      <c r="F70" s="334"/>
      <c r="G70" s="335"/>
    </row>
    <row r="71" spans="4:12">
      <c r="D71" s="339" t="s">
        <v>96</v>
      </c>
      <c r="E71" s="340"/>
      <c r="F71" s="340"/>
      <c r="G71" s="341"/>
    </row>
    <row r="72" spans="4:12" s="5" customFormat="1">
      <c r="D72" s="37"/>
      <c r="E72" s="37"/>
      <c r="F72" s="37"/>
      <c r="G72" s="37"/>
      <c r="H72" s="3"/>
      <c r="I72" s="3"/>
      <c r="J72" s="2"/>
      <c r="K72" s="2"/>
      <c r="L72" s="4"/>
    </row>
    <row r="73" spans="4:12" s="5" customFormat="1">
      <c r="D73" s="52"/>
      <c r="E73" s="52"/>
      <c r="F73" s="52"/>
      <c r="G73" s="52"/>
      <c r="H73" s="3"/>
      <c r="I73" s="3"/>
      <c r="J73" s="2"/>
      <c r="K73" s="2"/>
      <c r="L73" s="4"/>
    </row>
    <row r="74" spans="4:12" s="5" customFormat="1">
      <c r="D74" s="52"/>
      <c r="E74" s="52"/>
      <c r="F74" s="38" t="s">
        <v>151</v>
      </c>
      <c r="G74" s="52"/>
      <c r="H74" s="3"/>
      <c r="I74" s="3"/>
      <c r="J74" s="2"/>
      <c r="K74" s="2"/>
      <c r="L74" s="4"/>
    </row>
    <row r="75" spans="4:12" s="5" customFormat="1">
      <c r="D75" s="37"/>
      <c r="E75" s="37"/>
      <c r="G75" s="52"/>
      <c r="H75" s="3"/>
      <c r="I75" s="3"/>
      <c r="J75" s="2"/>
      <c r="K75" s="2"/>
      <c r="L75" s="4"/>
    </row>
    <row r="76" spans="4:12" s="5" customFormat="1">
      <c r="D76" s="37"/>
      <c r="E76" s="37"/>
      <c r="F76" s="37"/>
      <c r="G76" s="37"/>
      <c r="H76" s="3"/>
      <c r="I76" s="3"/>
      <c r="J76" s="2"/>
      <c r="K76" s="2"/>
      <c r="L76" s="4"/>
    </row>
    <row r="77" spans="4:12" s="5" customFormat="1">
      <c r="D77" s="52"/>
      <c r="E77" s="52"/>
      <c r="F77" s="52"/>
      <c r="G77" s="52"/>
      <c r="H77" s="3"/>
      <c r="I77" s="3"/>
      <c r="J77" s="2"/>
      <c r="K77" s="2"/>
      <c r="L77" s="4"/>
    </row>
    <row r="78" spans="4:12" s="5" customFormat="1">
      <c r="D78" s="37"/>
      <c r="E78" s="37"/>
      <c r="F78" s="37"/>
      <c r="G78" s="37"/>
      <c r="H78" s="3"/>
      <c r="I78" s="3"/>
      <c r="J78" s="2"/>
      <c r="K78" s="2"/>
      <c r="L78" s="4"/>
    </row>
    <row r="79" spans="4:12" s="5" customFormat="1">
      <c r="D79" s="37"/>
      <c r="E79" s="37"/>
      <c r="F79" s="37"/>
      <c r="G79" s="37"/>
      <c r="H79" s="3"/>
      <c r="I79" s="3"/>
      <c r="J79" s="2"/>
      <c r="K79" s="2"/>
      <c r="L79" s="4"/>
    </row>
    <row r="80" spans="4:12" s="5" customFormat="1">
      <c r="D80" s="37"/>
      <c r="E80" s="37"/>
      <c r="F80" s="49" t="s">
        <v>152</v>
      </c>
      <c r="G80" s="49"/>
      <c r="H80" s="3"/>
      <c r="I80" s="3"/>
      <c r="J80" s="2"/>
      <c r="K80" s="2"/>
      <c r="L80" s="4"/>
    </row>
    <row r="81" spans="4:12" s="5" customFormat="1">
      <c r="D81" s="37"/>
      <c r="E81" s="37"/>
      <c r="F81" s="110" t="s">
        <v>153</v>
      </c>
      <c r="G81" s="52"/>
      <c r="H81" s="3"/>
      <c r="I81" s="3"/>
      <c r="J81" s="2"/>
      <c r="K81" s="2"/>
      <c r="L81" s="4"/>
    </row>
    <row r="82" spans="4:12" s="5" customFormat="1">
      <c r="D82" s="53"/>
      <c r="E82" s="53"/>
      <c r="F82" s="378" t="s">
        <v>156</v>
      </c>
      <c r="G82" s="53"/>
      <c r="H82" s="3"/>
      <c r="I82" s="3"/>
      <c r="J82" s="2"/>
      <c r="K82" s="2"/>
      <c r="L82" s="4"/>
    </row>
    <row r="83" spans="4:12" s="5" customFormat="1">
      <c r="D83" s="52"/>
      <c r="E83" s="52"/>
      <c r="F83" s="38"/>
      <c r="G83" s="52"/>
      <c r="H83" s="3"/>
      <c r="I83" s="3"/>
      <c r="J83" s="2"/>
      <c r="K83" s="2"/>
      <c r="L83" s="4"/>
    </row>
    <row r="84" spans="4:12" s="5" customFormat="1">
      <c r="D84" s="52"/>
      <c r="E84" s="52"/>
      <c r="F84" s="52"/>
      <c r="G84" s="52"/>
      <c r="H84" s="3"/>
      <c r="I84" s="3"/>
      <c r="J84" s="2"/>
      <c r="K84" s="2"/>
      <c r="L84" s="4"/>
    </row>
    <row r="85" spans="4:12" s="5" customFormat="1">
      <c r="D85" s="52"/>
      <c r="E85" s="52"/>
      <c r="F85" s="52"/>
      <c r="G85" s="52"/>
      <c r="H85" s="3"/>
      <c r="I85" s="3"/>
      <c r="J85" s="2"/>
      <c r="K85" s="2"/>
      <c r="L85" s="4"/>
    </row>
    <row r="86" spans="4:12" s="5" customFormat="1">
      <c r="D86" s="52"/>
      <c r="E86" s="52"/>
      <c r="F86" s="52"/>
      <c r="G86" s="52"/>
      <c r="H86" s="3"/>
      <c r="I86" s="3"/>
      <c r="J86" s="2"/>
      <c r="K86" s="2"/>
      <c r="L86" s="4"/>
    </row>
    <row r="87" spans="4:12" s="5" customFormat="1">
      <c r="D87" s="52"/>
      <c r="E87" s="52"/>
      <c r="F87" s="52"/>
      <c r="G87" s="52"/>
      <c r="H87" s="3"/>
      <c r="I87" s="3"/>
      <c r="J87" s="2"/>
      <c r="K87" s="2"/>
      <c r="L87" s="4"/>
    </row>
    <row r="88" spans="4:12" s="5" customFormat="1">
      <c r="D88" s="52"/>
      <c r="E88" s="52"/>
      <c r="F88" s="52"/>
      <c r="G88" s="52"/>
      <c r="H88" s="3"/>
      <c r="I88" s="3"/>
      <c r="J88" s="2"/>
      <c r="K88" s="2"/>
      <c r="L88" s="4"/>
    </row>
    <row r="89" spans="4:12" s="5" customFormat="1">
      <c r="D89" s="52"/>
      <c r="E89" s="52"/>
      <c r="F89" s="52"/>
      <c r="G89" s="52"/>
      <c r="H89" s="3"/>
      <c r="I89" s="3"/>
      <c r="J89" s="2"/>
      <c r="K89" s="2"/>
      <c r="L89" s="4"/>
    </row>
    <row r="90" spans="4:12" s="5" customFormat="1">
      <c r="D90" s="37"/>
      <c r="E90" s="37"/>
      <c r="G90" s="52"/>
      <c r="H90" s="3"/>
      <c r="I90" s="3"/>
      <c r="J90" s="2"/>
      <c r="K90" s="2"/>
      <c r="L90" s="4"/>
    </row>
    <row r="91" spans="4:12">
      <c r="D91" s="5"/>
      <c r="E91" s="7"/>
      <c r="F91" s="7"/>
      <c r="G91" s="5"/>
    </row>
    <row r="92" spans="4:12">
      <c r="F92" s="329"/>
      <c r="G92" s="329"/>
      <c r="H92" s="329"/>
    </row>
    <row r="93" spans="4:12">
      <c r="F93" s="329"/>
      <c r="G93" s="329"/>
      <c r="H93" s="329"/>
    </row>
    <row r="94" spans="4:12">
      <c r="F94" s="329"/>
      <c r="G94" s="329"/>
      <c r="H94" s="329"/>
    </row>
    <row r="95" spans="4:12">
      <c r="F95" s="329"/>
      <c r="G95" s="329"/>
      <c r="H95" s="329"/>
    </row>
    <row r="96" spans="4:12">
      <c r="F96" s="329"/>
      <c r="G96" s="329"/>
      <c r="H96" s="329"/>
    </row>
    <row r="97" spans="6:8">
      <c r="F97" s="329"/>
      <c r="G97" s="329"/>
      <c r="H97" s="329"/>
    </row>
    <row r="98" spans="6:8">
      <c r="F98" s="330"/>
      <c r="G98" s="330"/>
      <c r="H98" s="330"/>
    </row>
    <row r="113" spans="6:8">
      <c r="F113" s="329"/>
      <c r="G113" s="329"/>
      <c r="H113" s="329"/>
    </row>
    <row r="114" spans="6:8">
      <c r="F114" s="329"/>
      <c r="G114" s="329"/>
      <c r="H114" s="329"/>
    </row>
    <row r="115" spans="6:8">
      <c r="F115" s="329"/>
      <c r="G115" s="329"/>
      <c r="H115" s="329"/>
    </row>
    <row r="116" spans="6:8">
      <c r="F116" s="329"/>
      <c r="G116" s="329"/>
      <c r="H116" s="329"/>
    </row>
    <row r="117" spans="6:8">
      <c r="F117" s="329"/>
      <c r="G117" s="329"/>
      <c r="H117" s="329"/>
    </row>
    <row r="118" spans="6:8">
      <c r="F118" s="329"/>
      <c r="G118" s="329"/>
      <c r="H118" s="329"/>
    </row>
    <row r="119" spans="6:8">
      <c r="F119" s="330"/>
      <c r="G119" s="330"/>
      <c r="H119" s="330"/>
    </row>
  </sheetData>
  <mergeCells count="99">
    <mergeCell ref="H49:I49"/>
    <mergeCell ref="H31:I31"/>
    <mergeCell ref="H32:I32"/>
    <mergeCell ref="F113:H119"/>
    <mergeCell ref="F92:H98"/>
    <mergeCell ref="E61:F61"/>
    <mergeCell ref="E62:F62"/>
    <mergeCell ref="E63:F63"/>
    <mergeCell ref="D64:G67"/>
    <mergeCell ref="D70:G70"/>
    <mergeCell ref="D69:G69"/>
    <mergeCell ref="D71:G71"/>
    <mergeCell ref="H40:I40"/>
    <mergeCell ref="E40:F40"/>
    <mergeCell ref="E39:F39"/>
    <mergeCell ref="H39:I39"/>
    <mergeCell ref="H36:I36"/>
    <mergeCell ref="E31:F31"/>
    <mergeCell ref="E26:F26"/>
    <mergeCell ref="H26:I26"/>
    <mergeCell ref="H27:I27"/>
    <mergeCell ref="H29:I29"/>
    <mergeCell ref="E27:F27"/>
    <mergeCell ref="E28:F28"/>
    <mergeCell ref="H28:I28"/>
    <mergeCell ref="H30:I30"/>
    <mergeCell ref="E50:F50"/>
    <mergeCell ref="E30:F30"/>
    <mergeCell ref="E32:F32"/>
    <mergeCell ref="E34:F34"/>
    <mergeCell ref="E36:F36"/>
    <mergeCell ref="E37:F37"/>
    <mergeCell ref="E33:F33"/>
    <mergeCell ref="E48:F48"/>
    <mergeCell ref="E43:F43"/>
    <mergeCell ref="E44:F44"/>
    <mergeCell ref="E45:F45"/>
    <mergeCell ref="E46:F46"/>
    <mergeCell ref="E35:F35"/>
    <mergeCell ref="E54:F54"/>
    <mergeCell ref="E55:F55"/>
    <mergeCell ref="H58:I58"/>
    <mergeCell ref="H60:I60"/>
    <mergeCell ref="H59:I59"/>
    <mergeCell ref="E56:F56"/>
    <mergeCell ref="E58:F58"/>
    <mergeCell ref="E68:F68"/>
    <mergeCell ref="E49:F49"/>
    <mergeCell ref="H50:I50"/>
    <mergeCell ref="H51:I51"/>
    <mergeCell ref="H52:I52"/>
    <mergeCell ref="H53:I53"/>
    <mergeCell ref="H54:I54"/>
    <mergeCell ref="H55:I55"/>
    <mergeCell ref="H56:I56"/>
    <mergeCell ref="E57:F57"/>
    <mergeCell ref="H57:I57"/>
    <mergeCell ref="E59:F59"/>
    <mergeCell ref="E60:F60"/>
    <mergeCell ref="E51:F51"/>
    <mergeCell ref="E52:F52"/>
    <mergeCell ref="E53:F53"/>
    <mergeCell ref="E22:F22"/>
    <mergeCell ref="H22:I22"/>
    <mergeCell ref="E23:F23"/>
    <mergeCell ref="H23:I23"/>
    <mergeCell ref="E24:F24"/>
    <mergeCell ref="E9:F9"/>
    <mergeCell ref="E10:F10"/>
    <mergeCell ref="H9:I9"/>
    <mergeCell ref="E20:F20"/>
    <mergeCell ref="E21:F21"/>
    <mergeCell ref="H16:I16"/>
    <mergeCell ref="E17:F17"/>
    <mergeCell ref="H17:I17"/>
    <mergeCell ref="E12:F12"/>
    <mergeCell ref="H14:I14"/>
    <mergeCell ref="E13:F13"/>
    <mergeCell ref="H13:I13"/>
    <mergeCell ref="H21:I21"/>
    <mergeCell ref="E15:F15"/>
    <mergeCell ref="H18:I18"/>
    <mergeCell ref="H20:I20"/>
    <mergeCell ref="B5:K5"/>
    <mergeCell ref="B6:K6"/>
    <mergeCell ref="E19:F19"/>
    <mergeCell ref="H19:I19"/>
    <mergeCell ref="E18:F18"/>
    <mergeCell ref="H15:I15"/>
    <mergeCell ref="E7:F7"/>
    <mergeCell ref="E16:F16"/>
    <mergeCell ref="H7:I7"/>
    <mergeCell ref="E14:F14"/>
    <mergeCell ref="H11:I11"/>
    <mergeCell ref="H12:I12"/>
    <mergeCell ref="E11:F11"/>
    <mergeCell ref="E8:F8"/>
    <mergeCell ref="H8:I8"/>
    <mergeCell ref="H10:I10"/>
  </mergeCells>
  <phoneticPr fontId="28" type="noConversion"/>
  <conditionalFormatting sqref="E60 G60:H60 K60">
    <cfRule type="expression" dxfId="3" priority="9" stopIfTrue="1">
      <formula>$F$15&lt;&gt;0</formula>
    </cfRule>
  </conditionalFormatting>
  <conditionalFormatting sqref="E59 G59">
    <cfRule type="expression" dxfId="2" priority="8" stopIfTrue="1">
      <formula>$F$15&lt;&gt;0</formula>
    </cfRule>
  </conditionalFormatting>
  <conditionalFormatting sqref="C10">
    <cfRule type="expression" dxfId="1" priority="1" stopIfTrue="1">
      <formula>$C10=1</formula>
    </cfRule>
    <cfRule type="expression" dxfId="0" priority="2" stopIfTrue="1">
      <formula>OR($C10=0,$C10=2,$C10=3,$C10=4)</formula>
    </cfRule>
  </conditionalFormatting>
  <printOptions horizontalCentered="1" verticalCentered="1"/>
  <pageMargins left="0" right="0" top="0" bottom="0" header="0" footer="0"/>
  <pageSetup paperSize="9" scale="50" orientation="portrait" verticalDpi="597" r:id="rId1"/>
  <headerFooter>
    <oddFooter>&amp;L&amp;A&amp;C&amp;F&amp;R&amp;P / &amp;N</oddFooter>
  </headerFooter>
  <rowBreaks count="1" manualBreakCount="1">
    <brk id="85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3"/>
  <sheetViews>
    <sheetView tabSelected="1" workbookViewId="0">
      <selection activeCell="C32" sqref="C32"/>
    </sheetView>
  </sheetViews>
  <sheetFormatPr defaultRowHeight="15"/>
  <cols>
    <col min="1" max="1" width="9.140625" style="5"/>
    <col min="2" max="2" width="7.7109375" customWidth="1"/>
    <col min="3" max="3" width="30.7109375" customWidth="1"/>
    <col min="4" max="4" width="14" customWidth="1"/>
    <col min="5" max="5" width="13.7109375" customWidth="1"/>
    <col min="6" max="6" width="13" customWidth="1"/>
    <col min="7" max="8" width="13" style="5" customWidth="1"/>
    <col min="9" max="10" width="12.140625" style="5" bestFit="1" customWidth="1"/>
    <col min="12" max="12" width="10.140625" bestFit="1" customWidth="1"/>
  </cols>
  <sheetData>
    <row r="1" spans="1:10" s="5" customFormat="1"/>
    <row r="2" spans="1:10" s="50" customFormat="1">
      <c r="A2" s="5"/>
      <c r="B2" s="243" t="str">
        <f>Planilha!B1</f>
        <v>Objeto: XXXXXXXXXXXX</v>
      </c>
      <c r="C2" s="267" t="str">
        <f>Planilha!C1</f>
        <v>REFORMA DA COBERTURA DA EMEIEF NAZARETH  STOCCO LORDELLO</v>
      </c>
      <c r="D2" s="244"/>
      <c r="E2" s="244"/>
      <c r="F2" s="244"/>
      <c r="G2" s="244"/>
      <c r="H2" s="245"/>
      <c r="I2" s="19"/>
      <c r="J2" s="19"/>
    </row>
    <row r="3" spans="1:10" s="50" customFormat="1">
      <c r="A3" s="5"/>
      <c r="B3" s="193" t="str">
        <f>Planilha!B2</f>
        <v>Local: RUA SÃO JOÃO EVANGELISTA, 501 JD SÃO JOSÉ I - CORDEIRÓPOLIS / SP</v>
      </c>
      <c r="C3" s="268"/>
      <c r="D3" s="246"/>
      <c r="E3" s="246"/>
      <c r="F3" s="246"/>
      <c r="G3" s="246"/>
      <c r="H3" s="194"/>
      <c r="I3" s="19"/>
      <c r="J3" s="19"/>
    </row>
    <row r="4" spans="1:10" s="50" customFormat="1">
      <c r="A4" s="5"/>
      <c r="B4" s="195"/>
      <c r="C4" s="246"/>
      <c r="D4" s="246"/>
      <c r="E4" s="246"/>
      <c r="F4" s="246"/>
      <c r="G4" s="246"/>
      <c r="H4" s="194"/>
      <c r="I4" s="19"/>
      <c r="J4" s="19"/>
    </row>
    <row r="5" spans="1:10" s="6" customFormat="1" ht="21" customHeight="1">
      <c r="A5" s="5"/>
      <c r="B5" s="346" t="s">
        <v>2</v>
      </c>
      <c r="C5" s="347"/>
      <c r="D5" s="347"/>
      <c r="E5" s="347"/>
      <c r="F5" s="347"/>
      <c r="G5" s="265"/>
      <c r="H5" s="266"/>
      <c r="I5" s="190"/>
      <c r="J5" s="190"/>
    </row>
    <row r="6" spans="1:10" s="6" customFormat="1">
      <c r="A6" s="5"/>
      <c r="B6" s="196"/>
      <c r="C6" s="197"/>
      <c r="D6" s="197"/>
      <c r="E6" s="197"/>
      <c r="F6" s="357"/>
      <c r="G6" s="357"/>
      <c r="H6" s="358"/>
      <c r="I6" s="191"/>
      <c r="J6" s="191"/>
    </row>
    <row r="7" spans="1:10" s="6" customFormat="1" ht="30">
      <c r="A7" s="5"/>
      <c r="B7" s="198" t="s">
        <v>3</v>
      </c>
      <c r="C7" s="199" t="s">
        <v>4</v>
      </c>
      <c r="D7" s="200" t="s">
        <v>5</v>
      </c>
      <c r="E7" s="201" t="s">
        <v>6</v>
      </c>
      <c r="F7" s="198" t="s">
        <v>97</v>
      </c>
      <c r="G7" s="198" t="s">
        <v>98</v>
      </c>
      <c r="H7" s="198" t="s">
        <v>99</v>
      </c>
      <c r="I7" s="19"/>
      <c r="J7" s="19"/>
    </row>
    <row r="8" spans="1:10" s="6" customFormat="1" ht="12.75" customHeight="1">
      <c r="A8" s="5"/>
      <c r="B8" s="351">
        <v>1</v>
      </c>
      <c r="C8" s="356" t="s">
        <v>147</v>
      </c>
      <c r="D8" s="230">
        <f>D9/D19</f>
        <v>8.0613759915506511E-2</v>
      </c>
      <c r="E8" s="231">
        <v>1</v>
      </c>
      <c r="F8" s="241">
        <v>1</v>
      </c>
      <c r="G8" s="241"/>
      <c r="H8" s="241"/>
      <c r="I8" s="20"/>
      <c r="J8" s="20"/>
    </row>
    <row r="9" spans="1:10" s="6" customFormat="1" ht="12.75" customHeight="1">
      <c r="A9" s="5"/>
      <c r="B9" s="352"/>
      <c r="C9" s="353"/>
      <c r="D9" s="232">
        <f>Planilha!K14*Planilha!G40+Planilha!K14</f>
        <v>23342.406384247101</v>
      </c>
      <c r="E9" s="233">
        <f>D9</f>
        <v>23342.406384247101</v>
      </c>
      <c r="F9" s="234">
        <f>E9</f>
        <v>23342.406384247101</v>
      </c>
      <c r="G9" s="234"/>
      <c r="H9" s="232"/>
      <c r="I9" s="21"/>
      <c r="J9" s="21"/>
    </row>
    <row r="10" spans="1:10" s="6" customFormat="1">
      <c r="A10" s="5"/>
      <c r="B10" s="351">
        <v>2</v>
      </c>
      <c r="C10" s="353" t="s">
        <v>56</v>
      </c>
      <c r="D10" s="230">
        <f>D11/D19</f>
        <v>0.78698312999566145</v>
      </c>
      <c r="E10" s="231">
        <v>1</v>
      </c>
      <c r="F10" s="241">
        <v>0.35</v>
      </c>
      <c r="G10" s="241">
        <v>0.65</v>
      </c>
      <c r="H10" s="241"/>
      <c r="I10" s="20"/>
      <c r="J10" s="20"/>
    </row>
    <row r="11" spans="1:10" s="6" customFormat="1">
      <c r="A11" s="5"/>
      <c r="B11" s="352"/>
      <c r="C11" s="354"/>
      <c r="D11" s="232">
        <f>Planilha!K24*Planilha!G40+Planilha!K24</f>
        <v>227877.72282498269</v>
      </c>
      <c r="E11" s="233">
        <f>D11</f>
        <v>227877.72282498269</v>
      </c>
      <c r="F11" s="232">
        <f>E11*F10</f>
        <v>79757.202988743942</v>
      </c>
      <c r="G11" s="234">
        <f>E11*G10</f>
        <v>148120.51983623876</v>
      </c>
      <c r="H11" s="234"/>
      <c r="I11" s="21"/>
      <c r="J11" s="21"/>
    </row>
    <row r="12" spans="1:10" s="6" customFormat="1" ht="12.75" customHeight="1">
      <c r="A12" s="5"/>
      <c r="B12" s="351">
        <v>3</v>
      </c>
      <c r="C12" s="355" t="s">
        <v>133</v>
      </c>
      <c r="D12" s="230">
        <f>D13/D19</f>
        <v>4.7594971915822556E-2</v>
      </c>
      <c r="E12" s="231">
        <v>1</v>
      </c>
      <c r="F12" s="241"/>
      <c r="G12" s="241">
        <v>1</v>
      </c>
      <c r="H12" s="241"/>
      <c r="I12" s="20"/>
      <c r="J12" s="20"/>
    </row>
    <row r="13" spans="1:10" s="6" customFormat="1">
      <c r="A13" s="5"/>
      <c r="B13" s="352"/>
      <c r="C13" s="353"/>
      <c r="D13" s="232">
        <f>Planilha!K28*Planilha!G40+Planilha!K28</f>
        <v>13781.5327987481</v>
      </c>
      <c r="E13" s="233">
        <f>D13</f>
        <v>13781.5327987481</v>
      </c>
      <c r="F13" s="232"/>
      <c r="G13" s="234">
        <f>E13*G12</f>
        <v>13781.5327987481</v>
      </c>
      <c r="H13" s="234"/>
      <c r="I13" s="21"/>
      <c r="J13" s="21"/>
    </row>
    <row r="14" spans="1:10" s="6" customFormat="1">
      <c r="A14" s="5"/>
      <c r="B14" s="351">
        <v>4</v>
      </c>
      <c r="C14" s="355" t="s">
        <v>135</v>
      </c>
      <c r="D14" s="230">
        <f>D15/D19</f>
        <v>7.7912395978143381E-2</v>
      </c>
      <c r="E14" s="231">
        <v>1</v>
      </c>
      <c r="F14" s="241"/>
      <c r="G14" s="241">
        <v>0.6</v>
      </c>
      <c r="H14" s="241">
        <v>0.4</v>
      </c>
      <c r="I14" s="20"/>
      <c r="J14" s="20"/>
    </row>
    <row r="15" spans="1:10" s="6" customFormat="1">
      <c r="A15" s="5"/>
      <c r="B15" s="352"/>
      <c r="C15" s="353"/>
      <c r="D15" s="232">
        <f>Planilha!K33*Planilha!G40+Planilha!K33</f>
        <v>22560.203260564853</v>
      </c>
      <c r="E15" s="233">
        <f>D15</f>
        <v>22560.203260564853</v>
      </c>
      <c r="F15" s="232"/>
      <c r="G15" s="234">
        <f>E15*G14</f>
        <v>13536.121956338911</v>
      </c>
      <c r="H15" s="234">
        <f>E15*H14</f>
        <v>9024.0813042259415</v>
      </c>
      <c r="I15" s="21"/>
      <c r="J15" s="21"/>
    </row>
    <row r="16" spans="1:10" s="6" customFormat="1">
      <c r="A16" s="5"/>
      <c r="B16" s="351">
        <v>5</v>
      </c>
      <c r="C16" s="355" t="s">
        <v>138</v>
      </c>
      <c r="D16" s="230">
        <f>D17/D19</f>
        <v>6.8957421948662063E-3</v>
      </c>
      <c r="E16" s="231">
        <v>1</v>
      </c>
      <c r="F16" s="241"/>
      <c r="G16" s="241">
        <v>0.5</v>
      </c>
      <c r="H16" s="241">
        <v>0.5</v>
      </c>
      <c r="I16" s="20"/>
      <c r="J16" s="20"/>
    </row>
    <row r="17" spans="1:11" s="6" customFormat="1" ht="18" customHeight="1">
      <c r="A17" s="5"/>
      <c r="B17" s="352"/>
      <c r="C17" s="353"/>
      <c r="D17" s="232">
        <f>Planilha!K37*Planilha!G40+Planilha!K37</f>
        <v>1996.721363725957</v>
      </c>
      <c r="E17" s="233">
        <f>D17</f>
        <v>1996.721363725957</v>
      </c>
      <c r="F17" s="232"/>
      <c r="G17" s="232">
        <f>E17*G16</f>
        <v>998.36068186297848</v>
      </c>
      <c r="H17" s="234">
        <f>E17*H16</f>
        <v>998.36068186297848</v>
      </c>
      <c r="I17" s="21"/>
      <c r="J17" s="21"/>
    </row>
    <row r="18" spans="1:11" s="6" customFormat="1" ht="15" customHeight="1">
      <c r="A18" s="5"/>
      <c r="B18" s="349"/>
      <c r="C18" s="242"/>
      <c r="D18" s="235">
        <f>D8+D10+D12+D14+D16</f>
        <v>1</v>
      </c>
      <c r="E18" s="236">
        <v>1</v>
      </c>
      <c r="F18" s="237"/>
      <c r="G18" s="237"/>
      <c r="H18" s="237"/>
      <c r="I18" s="192"/>
      <c r="J18" s="192"/>
    </row>
    <row r="19" spans="1:11" s="6" customFormat="1">
      <c r="A19" s="5"/>
      <c r="B19" s="350"/>
      <c r="C19" s="201" t="s">
        <v>149</v>
      </c>
      <c r="D19" s="238">
        <f>(D9+D11+D13+D15+D17)</f>
        <v>289558.58663226868</v>
      </c>
      <c r="E19" s="239">
        <f>(E9+E11+E13+E15+E17)</f>
        <v>289558.58663226868</v>
      </c>
      <c r="F19" s="240">
        <f t="shared" ref="F19:H19" si="0">F9+F11+F13+F15+F17</f>
        <v>103099.60937299105</v>
      </c>
      <c r="G19" s="240">
        <f t="shared" si="0"/>
        <v>176436.53527318875</v>
      </c>
      <c r="H19" s="240">
        <f t="shared" si="0"/>
        <v>10022.441986088919</v>
      </c>
      <c r="I19" s="192"/>
      <c r="J19" s="192"/>
    </row>
    <row r="20" spans="1:11" s="6" customFormat="1">
      <c r="A20" s="5"/>
      <c r="B20" s="229"/>
      <c r="C20" s="229"/>
      <c r="D20" s="187"/>
      <c r="E20" s="188"/>
      <c r="F20" s="186"/>
      <c r="G20" s="186"/>
      <c r="H20" s="186"/>
      <c r="I20" s="192"/>
      <c r="J20" s="192"/>
    </row>
    <row r="21" spans="1:11" s="6" customFormat="1">
      <c r="A21" s="5"/>
      <c r="B21" s="229"/>
      <c r="C21" s="229"/>
      <c r="D21" s="187"/>
      <c r="E21" s="188"/>
      <c r="F21" s="186"/>
      <c r="G21" s="186"/>
      <c r="H21" s="186"/>
      <c r="I21" s="192"/>
      <c r="J21" s="192"/>
    </row>
    <row r="22" spans="1:11">
      <c r="B22" s="5"/>
      <c r="C22" s="5"/>
      <c r="D22" s="5"/>
      <c r="E22" s="5"/>
      <c r="F22" s="5"/>
      <c r="I22" s="192"/>
      <c r="J22" s="192"/>
    </row>
    <row r="23" spans="1:11" s="5" customFormat="1">
      <c r="C23" s="5" t="str">
        <f>Planilha!F74</f>
        <v>Cordeirópolis, 12 de Julho de 2022.</v>
      </c>
      <c r="E23" s="2"/>
    </row>
    <row r="24" spans="1:11" s="5" customFormat="1"/>
    <row r="25" spans="1:11" s="5" customFormat="1"/>
    <row r="26" spans="1:11" s="5" customFormat="1"/>
    <row r="27" spans="1:11" s="5" customFormat="1">
      <c r="C27" s="51" t="str">
        <f>Planilha!F80</f>
        <v>Marcelo J. Coghi</v>
      </c>
      <c r="D27" s="51"/>
      <c r="H27" s="51"/>
    </row>
    <row r="28" spans="1:11">
      <c r="B28" s="5"/>
      <c r="C28" s="5" t="str">
        <f>Planilha!F81</f>
        <v>Engº Civil - CREASP 0601244074</v>
      </c>
      <c r="D28" s="5"/>
      <c r="E28" s="5"/>
      <c r="F28" s="5"/>
      <c r="H28" s="51"/>
      <c r="I28" s="22"/>
      <c r="J28"/>
    </row>
    <row r="29" spans="1:11" ht="20.100000000000001" customHeight="1">
      <c r="B29" s="5"/>
      <c r="C29" s="379" t="str">
        <f>Planilha!F82</f>
        <v>ART nº 28027230221091897</v>
      </c>
      <c r="D29" s="5"/>
      <c r="E29" s="5"/>
      <c r="F29" s="5"/>
      <c r="I29" s="184"/>
      <c r="J29" s="22"/>
    </row>
    <row r="30" spans="1:11" s="5" customFormat="1" ht="20.100000000000001" customHeight="1">
      <c r="B30" s="192"/>
      <c r="C30" s="192"/>
      <c r="D30" s="192"/>
      <c r="E30" s="192"/>
      <c r="F30" s="192"/>
      <c r="G30" s="192"/>
      <c r="H30" s="192"/>
      <c r="I30" s="202"/>
      <c r="J30" s="202"/>
      <c r="K30" s="22"/>
    </row>
    <row r="31" spans="1:11" s="5" customFormat="1" ht="20.100000000000001" customHeight="1">
      <c r="B31" s="192"/>
      <c r="C31" s="192"/>
      <c r="D31" s="192"/>
      <c r="E31" s="192"/>
      <c r="F31" s="192"/>
      <c r="G31" s="192"/>
      <c r="H31" s="192"/>
      <c r="I31" s="202"/>
      <c r="J31" s="202"/>
      <c r="K31" s="22"/>
    </row>
    <row r="32" spans="1:11" s="5" customFormat="1" ht="20.100000000000001" customHeight="1">
      <c r="B32" s="189"/>
      <c r="C32" s="19"/>
      <c r="D32" s="202"/>
      <c r="E32" s="202"/>
      <c r="F32" s="202"/>
      <c r="G32" s="202"/>
      <c r="H32" s="202"/>
      <c r="I32" s="202"/>
      <c r="J32" s="202"/>
      <c r="K32" s="22"/>
    </row>
    <row r="33" spans="1:12" s="5" customFormat="1" ht="20.100000000000001" customHeight="1">
      <c r="B33" s="202"/>
      <c r="C33" s="202"/>
      <c r="D33" s="202"/>
      <c r="E33" s="202"/>
      <c r="F33" s="202"/>
      <c r="G33" s="202"/>
      <c r="H33" s="202"/>
      <c r="I33" s="202"/>
      <c r="J33" s="202"/>
      <c r="K33" s="22"/>
    </row>
    <row r="34" spans="1:12" ht="20.100000000000001" customHeight="1">
      <c r="B34" s="202"/>
      <c r="C34" s="202"/>
      <c r="D34" s="202"/>
      <c r="E34" s="202"/>
      <c r="F34" s="202"/>
      <c r="G34" s="202"/>
      <c r="H34" s="202"/>
      <c r="I34" s="202"/>
      <c r="J34" s="202"/>
      <c r="K34" s="22"/>
    </row>
    <row r="35" spans="1:12" ht="20.100000000000001" customHeight="1">
      <c r="A35" s="22"/>
      <c r="B35" s="348"/>
      <c r="C35" s="348"/>
      <c r="D35" s="348"/>
      <c r="E35" s="348"/>
      <c r="F35" s="348"/>
      <c r="G35" s="348"/>
      <c r="H35" s="348"/>
      <c r="I35" s="348"/>
      <c r="J35" s="348"/>
      <c r="K35" s="22"/>
    </row>
    <row r="36" spans="1:12" ht="20.100000000000001" customHeight="1">
      <c r="A36" s="22"/>
      <c r="B36" s="203"/>
      <c r="C36" s="203"/>
      <c r="D36" s="203"/>
      <c r="E36" s="203"/>
      <c r="F36" s="203"/>
      <c r="G36" s="203"/>
      <c r="H36" s="203"/>
      <c r="I36" s="203"/>
      <c r="J36" s="203"/>
    </row>
    <row r="37" spans="1:12" ht="20.100000000000001" customHeight="1">
      <c r="A37" s="22"/>
      <c r="B37" s="204"/>
      <c r="C37" s="203"/>
      <c r="D37" s="203"/>
      <c r="E37" s="203"/>
      <c r="F37" s="204"/>
      <c r="G37" s="204"/>
      <c r="H37" s="204"/>
      <c r="I37" s="204"/>
      <c r="J37" s="204"/>
      <c r="K37" s="22"/>
    </row>
    <row r="38" spans="1:12" ht="20.100000000000001" customHeight="1">
      <c r="B38" s="203"/>
      <c r="C38" s="205"/>
      <c r="D38" s="206"/>
      <c r="E38" s="207"/>
      <c r="F38" s="208"/>
      <c r="G38" s="209"/>
      <c r="H38" s="204"/>
      <c r="I38" s="204"/>
      <c r="J38" s="204"/>
      <c r="K38" s="22"/>
      <c r="L38" s="2"/>
    </row>
    <row r="39" spans="1:12" ht="20.100000000000001" customHeight="1">
      <c r="B39" s="203"/>
      <c r="C39" s="210"/>
      <c r="D39" s="206"/>
      <c r="E39" s="207"/>
      <c r="F39" s="211"/>
      <c r="G39" s="211"/>
      <c r="H39" s="204"/>
      <c r="I39" s="204"/>
      <c r="J39" s="204"/>
      <c r="K39" s="22"/>
    </row>
    <row r="40" spans="1:12" ht="30" customHeight="1">
      <c r="B40" s="203"/>
      <c r="C40" s="212"/>
      <c r="D40" s="206"/>
      <c r="E40" s="207"/>
      <c r="F40" s="213"/>
      <c r="G40" s="213"/>
      <c r="H40" s="213"/>
      <c r="I40" s="204"/>
      <c r="J40" s="204"/>
      <c r="K40" s="22"/>
      <c r="L40" s="2"/>
    </row>
    <row r="41" spans="1:12" ht="20.100000000000001" customHeight="1">
      <c r="B41" s="203"/>
      <c r="C41" s="210"/>
      <c r="D41" s="206"/>
      <c r="E41" s="207"/>
      <c r="F41" s="211"/>
      <c r="G41" s="211"/>
      <c r="H41" s="211"/>
      <c r="I41" s="204"/>
      <c r="J41" s="204"/>
    </row>
    <row r="42" spans="1:12" ht="20.100000000000001" customHeight="1">
      <c r="A42" s="22"/>
      <c r="B42" s="203"/>
      <c r="C42" s="210"/>
      <c r="D42" s="206"/>
      <c r="E42" s="207"/>
      <c r="F42" s="213"/>
      <c r="G42" s="213"/>
      <c r="H42" s="213"/>
      <c r="I42" s="204"/>
      <c r="J42" s="204"/>
      <c r="K42" s="22"/>
      <c r="L42" s="2"/>
    </row>
    <row r="43" spans="1:12" ht="20.100000000000001" customHeight="1">
      <c r="B43" s="203"/>
      <c r="C43" s="210"/>
      <c r="D43" s="206"/>
      <c r="E43" s="207"/>
      <c r="F43" s="211"/>
      <c r="G43" s="211"/>
      <c r="H43" s="211"/>
      <c r="I43" s="204"/>
      <c r="J43" s="204"/>
      <c r="K43" s="22"/>
    </row>
    <row r="44" spans="1:12" ht="20.100000000000001" customHeight="1">
      <c r="B44" s="203"/>
      <c r="C44" s="210"/>
      <c r="D44" s="206"/>
      <c r="E44" s="207"/>
      <c r="F44" s="204"/>
      <c r="G44" s="213"/>
      <c r="H44" s="213"/>
      <c r="I44" s="214"/>
      <c r="J44" s="214"/>
      <c r="L44" s="2"/>
    </row>
    <row r="45" spans="1:12" ht="20.100000000000001" customHeight="1">
      <c r="B45" s="203"/>
      <c r="C45" s="210"/>
      <c r="D45" s="206"/>
      <c r="E45" s="207"/>
      <c r="F45" s="204"/>
      <c r="G45" s="211"/>
      <c r="H45" s="211"/>
      <c r="I45" s="204"/>
      <c r="J45" s="204"/>
    </row>
    <row r="46" spans="1:12" ht="30" customHeight="1">
      <c r="B46" s="203"/>
      <c r="C46" s="212"/>
      <c r="D46" s="206"/>
      <c r="E46" s="207"/>
      <c r="F46" s="204"/>
      <c r="G46" s="213"/>
      <c r="H46" s="213"/>
      <c r="I46" s="213"/>
      <c r="J46" s="204"/>
      <c r="L46" s="2"/>
    </row>
    <row r="47" spans="1:12" ht="20.100000000000001" customHeight="1">
      <c r="B47" s="203"/>
      <c r="C47" s="204"/>
      <c r="D47" s="206"/>
      <c r="E47" s="207"/>
      <c r="F47" s="204"/>
      <c r="G47" s="211"/>
      <c r="H47" s="211"/>
      <c r="I47" s="211"/>
      <c r="J47" s="204"/>
      <c r="K47" s="22"/>
    </row>
    <row r="48" spans="1:12" ht="20.100000000000001" customHeight="1">
      <c r="B48" s="203"/>
      <c r="C48" s="215"/>
      <c r="D48" s="206"/>
      <c r="E48" s="207"/>
      <c r="F48" s="204"/>
      <c r="G48" s="204"/>
      <c r="H48" s="204"/>
      <c r="I48" s="213"/>
      <c r="J48" s="213"/>
      <c r="L48" s="2"/>
    </row>
    <row r="49" spans="1:12" ht="20.100000000000001" customHeight="1">
      <c r="B49" s="203"/>
      <c r="C49" s="204"/>
      <c r="D49" s="206"/>
      <c r="E49" s="207"/>
      <c r="F49" s="204"/>
      <c r="G49" s="204"/>
      <c r="H49" s="204"/>
      <c r="I49" s="211"/>
      <c r="J49" s="211"/>
    </row>
    <row r="50" spans="1:12" ht="20.100000000000001" customHeight="1">
      <c r="B50" s="203"/>
      <c r="C50" s="215"/>
      <c r="D50" s="206"/>
      <c r="E50" s="207"/>
      <c r="F50" s="204"/>
      <c r="G50" s="213"/>
      <c r="H50" s="213"/>
      <c r="I50" s="214"/>
      <c r="J50" s="214"/>
      <c r="K50" s="22"/>
      <c r="L50" s="2"/>
    </row>
    <row r="51" spans="1:12" ht="20.100000000000001" customHeight="1">
      <c r="B51" s="203"/>
      <c r="C51" s="204"/>
      <c r="D51" s="206"/>
      <c r="E51" s="207"/>
      <c r="F51" s="204"/>
      <c r="G51" s="216"/>
      <c r="H51" s="211"/>
      <c r="I51" s="211"/>
      <c r="J51" s="211"/>
      <c r="K51" s="22"/>
    </row>
    <row r="52" spans="1:12" ht="20.100000000000001" customHeight="1">
      <c r="B52" s="203"/>
      <c r="C52" s="215"/>
      <c r="D52" s="206"/>
      <c r="E52" s="207"/>
      <c r="F52" s="204"/>
      <c r="G52" s="214"/>
      <c r="H52" s="213"/>
      <c r="I52" s="213"/>
      <c r="J52" s="214"/>
      <c r="K52" s="22"/>
      <c r="L52" s="2"/>
    </row>
    <row r="53" spans="1:12" ht="20.100000000000001" customHeight="1">
      <c r="B53" s="203"/>
      <c r="C53" s="204"/>
      <c r="D53" s="206"/>
      <c r="E53" s="207"/>
      <c r="F53" s="204"/>
      <c r="G53" s="211"/>
      <c r="H53" s="211"/>
      <c r="I53" s="211"/>
      <c r="J53" s="211"/>
      <c r="K53" s="22"/>
    </row>
    <row r="54" spans="1:12" ht="30" customHeight="1">
      <c r="B54" s="203"/>
      <c r="C54" s="217"/>
      <c r="D54" s="206"/>
      <c r="E54" s="207"/>
      <c r="F54" s="204"/>
      <c r="G54" s="204"/>
      <c r="H54" s="213"/>
      <c r="I54" s="218"/>
      <c r="J54" s="218"/>
      <c r="L54" s="2"/>
    </row>
    <row r="55" spans="1:12" ht="20.100000000000001" customHeight="1">
      <c r="B55" s="203"/>
      <c r="C55" s="204"/>
      <c r="D55" s="206"/>
      <c r="E55" s="207"/>
      <c r="F55" s="204"/>
      <c r="G55" s="204"/>
      <c r="H55" s="216"/>
      <c r="I55" s="211"/>
      <c r="J55" s="211"/>
    </row>
    <row r="56" spans="1:12" ht="20.100000000000001" customHeight="1">
      <c r="B56" s="203"/>
      <c r="C56" s="215"/>
      <c r="D56" s="206"/>
      <c r="E56" s="207"/>
      <c r="F56" s="204"/>
      <c r="G56" s="204"/>
      <c r="H56" s="213"/>
      <c r="I56" s="218"/>
      <c r="J56" s="218"/>
      <c r="K56" s="22"/>
      <c r="L56" s="2"/>
    </row>
    <row r="57" spans="1:12" ht="20.100000000000001" customHeight="1">
      <c r="B57" s="203"/>
      <c r="C57" s="204"/>
      <c r="D57" s="206"/>
      <c r="E57" s="207"/>
      <c r="F57" s="204"/>
      <c r="G57" s="204"/>
      <c r="H57" s="219"/>
      <c r="I57" s="211"/>
      <c r="J57" s="211"/>
      <c r="K57" s="22"/>
    </row>
    <row r="58" spans="1:12" ht="20.100000000000001" customHeight="1">
      <c r="B58" s="203"/>
      <c r="C58" s="215"/>
      <c r="D58" s="206"/>
      <c r="E58" s="207"/>
      <c r="F58" s="204"/>
      <c r="G58" s="204"/>
      <c r="H58" s="204"/>
      <c r="I58" s="213"/>
      <c r="J58" s="213"/>
      <c r="K58" s="22"/>
      <c r="L58" s="2"/>
    </row>
    <row r="59" spans="1:12" ht="20.100000000000001" customHeight="1">
      <c r="B59" s="203"/>
      <c r="C59" s="204"/>
      <c r="D59" s="206"/>
      <c r="E59" s="207"/>
      <c r="F59" s="204"/>
      <c r="G59" s="204"/>
      <c r="H59" s="204"/>
      <c r="I59" s="219"/>
      <c r="J59" s="219"/>
      <c r="K59" s="22"/>
    </row>
    <row r="60" spans="1:12" ht="20.100000000000001" customHeight="1">
      <c r="B60" s="203"/>
      <c r="C60" s="215"/>
      <c r="D60" s="206"/>
      <c r="E60" s="207"/>
      <c r="F60" s="204"/>
      <c r="G60" s="213"/>
      <c r="H60" s="213"/>
      <c r="I60" s="218"/>
      <c r="J60" s="218"/>
      <c r="L60" s="2"/>
    </row>
    <row r="61" spans="1:12" ht="20.100000000000001" customHeight="1">
      <c r="A61" s="22"/>
      <c r="B61" s="203"/>
      <c r="C61" s="204"/>
      <c r="D61" s="206"/>
      <c r="E61" s="207"/>
      <c r="F61" s="204"/>
      <c r="G61" s="211"/>
      <c r="H61" s="219"/>
      <c r="I61" s="219"/>
      <c r="J61" s="219"/>
      <c r="K61" s="22"/>
    </row>
    <row r="62" spans="1:12" ht="20.100000000000001" customHeight="1">
      <c r="B62" s="203"/>
      <c r="C62" s="217"/>
      <c r="D62" s="206"/>
      <c r="E62" s="207"/>
      <c r="F62" s="204"/>
      <c r="G62" s="220"/>
      <c r="H62" s="220"/>
      <c r="I62" s="220"/>
      <c r="J62" s="220"/>
      <c r="K62" s="22"/>
      <c r="L62" s="2"/>
    </row>
    <row r="63" spans="1:12" ht="20.100000000000001" customHeight="1">
      <c r="B63" s="203"/>
      <c r="C63" s="204"/>
      <c r="D63" s="221"/>
      <c r="E63" s="222"/>
      <c r="F63" s="204"/>
      <c r="G63" s="211"/>
      <c r="H63" s="211"/>
      <c r="I63" s="211"/>
      <c r="J63" s="211"/>
    </row>
    <row r="64" spans="1:12" ht="20.100000000000001" customHeight="1">
      <c r="A64" s="22"/>
      <c r="B64" s="203"/>
      <c r="C64" s="217"/>
      <c r="D64" s="206"/>
      <c r="E64" s="207"/>
      <c r="F64" s="204"/>
      <c r="G64" s="211"/>
      <c r="H64" s="211"/>
      <c r="I64" s="220"/>
      <c r="J64" s="220"/>
      <c r="K64" s="22"/>
      <c r="L64" s="2"/>
    </row>
    <row r="65" spans="1:12" ht="20.100000000000001" customHeight="1">
      <c r="B65" s="204"/>
      <c r="C65" s="204"/>
      <c r="D65" s="221"/>
      <c r="E65" s="204"/>
      <c r="F65" s="204"/>
      <c r="G65" s="204"/>
      <c r="H65" s="204"/>
      <c r="I65" s="216"/>
      <c r="J65" s="216"/>
      <c r="K65" s="22"/>
    </row>
    <row r="66" spans="1:12" ht="20.100000000000001" customHeight="1">
      <c r="A66" s="22"/>
      <c r="B66" s="204"/>
      <c r="C66" s="204"/>
      <c r="D66" s="221"/>
      <c r="E66" s="204"/>
      <c r="F66" s="204"/>
      <c r="G66" s="204"/>
      <c r="H66" s="204"/>
      <c r="I66" s="204"/>
      <c r="J66" s="204"/>
      <c r="K66" s="22"/>
      <c r="L66" s="2"/>
    </row>
    <row r="67" spans="1:12" ht="20.100000000000001" customHeight="1">
      <c r="B67" s="223"/>
      <c r="C67" s="224"/>
      <c r="D67" s="225"/>
      <c r="E67" s="226"/>
      <c r="F67" s="211"/>
      <c r="G67" s="211"/>
      <c r="H67" s="211"/>
      <c r="I67" s="211"/>
      <c r="J67" s="211"/>
      <c r="K67" s="22"/>
    </row>
    <row r="68" spans="1:12" ht="20.100000000000001" customHeight="1">
      <c r="B68" s="204"/>
      <c r="C68" s="204"/>
      <c r="D68" s="221"/>
      <c r="E68" s="204"/>
      <c r="F68" s="222"/>
      <c r="G68" s="222"/>
      <c r="H68" s="222"/>
      <c r="I68" s="222"/>
      <c r="J68" s="222"/>
      <c r="K68" s="22"/>
    </row>
    <row r="69" spans="1:12" ht="20.100000000000001" customHeight="1">
      <c r="B69" s="204"/>
      <c r="C69" s="204"/>
      <c r="D69" s="221"/>
      <c r="E69" s="204"/>
      <c r="F69" s="227"/>
      <c r="G69" s="227"/>
      <c r="H69" s="227"/>
      <c r="I69" s="227"/>
      <c r="J69" s="227"/>
      <c r="K69" s="22"/>
    </row>
    <row r="70" spans="1:12" ht="20.100000000000001" customHeight="1">
      <c r="B70" s="228"/>
      <c r="C70" s="228"/>
      <c r="D70" s="228"/>
      <c r="E70" s="228"/>
      <c r="F70" s="228"/>
      <c r="G70" s="228"/>
      <c r="H70" s="228"/>
      <c r="I70" s="228"/>
      <c r="J70" s="228"/>
    </row>
    <row r="71" spans="1:12" ht="20.100000000000001" customHeight="1">
      <c r="B71" s="228"/>
      <c r="C71" s="228"/>
      <c r="D71" s="228"/>
      <c r="E71" s="228"/>
      <c r="F71" s="228"/>
      <c r="G71" s="228"/>
      <c r="H71" s="228"/>
      <c r="I71" s="228"/>
      <c r="J71" s="228"/>
    </row>
    <row r="72" spans="1:12" ht="20.100000000000001" customHeight="1">
      <c r="B72" s="228"/>
      <c r="C72" s="228"/>
      <c r="D72" s="228"/>
      <c r="E72" s="228"/>
      <c r="F72" s="228"/>
      <c r="G72" s="228"/>
      <c r="H72" s="228"/>
      <c r="I72" s="228"/>
      <c r="J72" s="228"/>
    </row>
    <row r="73" spans="1:12" ht="20.100000000000001" customHeight="1">
      <c r="B73" s="228"/>
      <c r="C73" s="228"/>
      <c r="D73" s="228"/>
      <c r="E73" s="228"/>
      <c r="F73" s="228"/>
      <c r="G73" s="228"/>
      <c r="H73" s="228"/>
      <c r="I73" s="228"/>
      <c r="J73" s="228"/>
    </row>
    <row r="74" spans="1:12" ht="20.100000000000001" customHeight="1">
      <c r="B74" s="228"/>
      <c r="C74" s="228"/>
      <c r="D74" s="228"/>
      <c r="E74" s="228"/>
      <c r="F74" s="228"/>
      <c r="G74" s="228"/>
      <c r="H74" s="228"/>
      <c r="I74" s="228"/>
      <c r="J74" s="228"/>
    </row>
    <row r="75" spans="1:12" ht="20.100000000000001" customHeight="1">
      <c r="B75" s="228"/>
      <c r="C75" s="228"/>
      <c r="D75" s="228"/>
      <c r="E75" s="228"/>
      <c r="F75" s="228"/>
      <c r="G75" s="228"/>
      <c r="H75" s="228"/>
      <c r="I75" s="228"/>
      <c r="J75" s="228"/>
    </row>
    <row r="76" spans="1:12" ht="20.100000000000001" customHeight="1">
      <c r="B76" s="228"/>
      <c r="C76" s="228"/>
      <c r="D76" s="228"/>
      <c r="E76" s="228"/>
      <c r="F76" s="228"/>
      <c r="G76" s="228"/>
      <c r="H76" s="228"/>
      <c r="I76" s="228"/>
      <c r="J76" s="228"/>
    </row>
    <row r="77" spans="1:12" ht="20.100000000000001" customHeight="1">
      <c r="B77" s="185"/>
      <c r="C77" s="185"/>
      <c r="D77" s="185"/>
      <c r="E77" s="185"/>
      <c r="F77" s="185"/>
      <c r="G77" s="185"/>
      <c r="H77" s="185"/>
      <c r="I77" s="185"/>
      <c r="J77" s="185"/>
    </row>
    <row r="78" spans="1:12" ht="20.100000000000001" customHeight="1"/>
    <row r="79" spans="1:12" ht="20.100000000000001" customHeight="1"/>
    <row r="80" spans="1:12" ht="20.100000000000001" customHeight="1"/>
    <row r="81" spans="1:10" ht="20.100000000000001" customHeight="1">
      <c r="A81"/>
      <c r="G81"/>
      <c r="H81"/>
      <c r="I81"/>
      <c r="J81"/>
    </row>
    <row r="82" spans="1:10" ht="20.100000000000001" customHeight="1">
      <c r="A82"/>
      <c r="G82"/>
      <c r="H82"/>
      <c r="I82"/>
      <c r="J82"/>
    </row>
    <row r="83" spans="1:10" ht="20.100000000000001" customHeight="1">
      <c r="A83"/>
      <c r="G83"/>
      <c r="H83"/>
      <c r="I83"/>
      <c r="J83"/>
    </row>
  </sheetData>
  <mergeCells count="14">
    <mergeCell ref="B5:F5"/>
    <mergeCell ref="B35:J35"/>
    <mergeCell ref="B18:B19"/>
    <mergeCell ref="B10:B11"/>
    <mergeCell ref="C10:C11"/>
    <mergeCell ref="B14:B15"/>
    <mergeCell ref="C14:C15"/>
    <mergeCell ref="B16:B17"/>
    <mergeCell ref="C16:C17"/>
    <mergeCell ref="B8:B9"/>
    <mergeCell ref="C8:C9"/>
    <mergeCell ref="F6:H6"/>
    <mergeCell ref="B12:B13"/>
    <mergeCell ref="C12:C13"/>
  </mergeCells>
  <printOptions horizontalCentered="1"/>
  <pageMargins left="0" right="0" top="0.9055118110236221" bottom="0.62992125984251968" header="0.31496062992125984" footer="0.31496062992125984"/>
  <pageSetup paperSize="9" scale="80" orientation="landscape" verticalDpi="597" r:id="rId1"/>
  <headerFooter>
    <oddFooter>&amp;L&amp;A&amp;C&amp;F&amp;R&amp;P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A2" sqref="A2:E2"/>
    </sheetView>
  </sheetViews>
  <sheetFormatPr defaultRowHeight="15"/>
  <cols>
    <col min="1" max="1" width="6.140625" customWidth="1"/>
    <col min="2" max="2" width="91.85546875" customWidth="1"/>
    <col min="3" max="3" width="9.140625" customWidth="1"/>
    <col min="5" max="5" width="15.85546875" customWidth="1"/>
  </cols>
  <sheetData>
    <row r="1" spans="1:6" s="6" customFormat="1" ht="23.25">
      <c r="A1" s="361" t="s">
        <v>29</v>
      </c>
      <c r="B1" s="362"/>
      <c r="C1" s="362"/>
      <c r="D1" s="362"/>
      <c r="E1" s="363"/>
      <c r="F1" s="34"/>
    </row>
    <row r="2" spans="1:6" s="6" customFormat="1" ht="27.75" customHeight="1">
      <c r="A2" s="364" t="s">
        <v>8</v>
      </c>
      <c r="B2" s="365"/>
      <c r="C2" s="365"/>
      <c r="D2" s="365"/>
      <c r="E2" s="366"/>
      <c r="F2" s="34"/>
    </row>
    <row r="3" spans="1:6">
      <c r="A3" s="18"/>
      <c r="B3" s="23"/>
      <c r="C3" s="18"/>
      <c r="D3" s="18"/>
      <c r="E3" s="359" t="s">
        <v>32</v>
      </c>
    </row>
    <row r="4" spans="1:6" ht="15.75">
      <c r="A4" s="36" t="s">
        <v>34</v>
      </c>
      <c r="B4" s="33" t="s">
        <v>33</v>
      </c>
      <c r="C4" s="35" t="s">
        <v>30</v>
      </c>
      <c r="D4" s="35" t="s">
        <v>31</v>
      </c>
      <c r="E4" s="360"/>
    </row>
    <row r="5" spans="1:6">
      <c r="A5" s="24" t="s">
        <v>35</v>
      </c>
      <c r="B5" s="25"/>
      <c r="C5" s="26" t="s">
        <v>0</v>
      </c>
      <c r="D5" s="27"/>
      <c r="E5" s="28">
        <f t="shared" ref="E5" si="0">D5*0.5</f>
        <v>0</v>
      </c>
    </row>
    <row r="6" spans="1:6">
      <c r="A6" s="24" t="s">
        <v>36</v>
      </c>
      <c r="B6" s="25"/>
      <c r="C6" s="26" t="s">
        <v>0</v>
      </c>
      <c r="D6" s="27"/>
      <c r="E6" s="28">
        <f>D6*0.5</f>
        <v>0</v>
      </c>
    </row>
    <row r="7" spans="1:6">
      <c r="A7" s="29"/>
      <c r="B7" s="15"/>
      <c r="C7" s="30"/>
      <c r="D7" s="31"/>
      <c r="E7" s="32"/>
    </row>
    <row r="8" spans="1:6">
      <c r="A8" s="14"/>
      <c r="B8" s="15"/>
      <c r="C8" s="17"/>
      <c r="D8" s="12"/>
      <c r="E8" s="13"/>
    </row>
    <row r="9" spans="1:6">
      <c r="A9" s="14"/>
      <c r="B9" s="15"/>
      <c r="C9" s="12"/>
      <c r="D9" s="12"/>
      <c r="E9" s="13"/>
    </row>
    <row r="10" spans="1:6">
      <c r="A10" s="11"/>
      <c r="B10" s="15"/>
      <c r="C10" s="12"/>
      <c r="D10" s="12"/>
      <c r="E10" s="13"/>
    </row>
    <row r="11" spans="1:6">
      <c r="A11" s="8"/>
      <c r="B11" s="16"/>
      <c r="C11" s="8"/>
      <c r="D11" s="8"/>
      <c r="E11" s="10"/>
    </row>
    <row r="12" spans="1:6">
      <c r="A12" s="8"/>
      <c r="B12" s="16"/>
      <c r="C12" s="8"/>
      <c r="D12" s="8"/>
      <c r="E12" s="10"/>
    </row>
    <row r="13" spans="1:6">
      <c r="A13" s="8"/>
      <c r="B13" s="9"/>
      <c r="C13" s="8"/>
      <c r="D13" s="8"/>
      <c r="E13" s="10"/>
    </row>
  </sheetData>
  <mergeCells count="3">
    <mergeCell ref="E3:E4"/>
    <mergeCell ref="A1:E1"/>
    <mergeCell ref="A2:E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I40"/>
  <sheetViews>
    <sheetView topLeftCell="A4" workbookViewId="0">
      <selection activeCell="H16" sqref="H16"/>
    </sheetView>
  </sheetViews>
  <sheetFormatPr defaultRowHeight="15"/>
  <cols>
    <col min="2" max="2" width="14.7109375" style="5" customWidth="1"/>
    <col min="3" max="3" width="13.7109375" style="5" customWidth="1"/>
    <col min="4" max="4" width="54" style="5" customWidth="1"/>
    <col min="5" max="5" width="9.140625" style="5" customWidth="1"/>
    <col min="6" max="6" width="12.5703125" style="5" customWidth="1"/>
    <col min="7" max="7" width="9.140625" style="5" customWidth="1"/>
    <col min="8" max="8" width="9.140625" customWidth="1"/>
  </cols>
  <sheetData>
    <row r="2" spans="2:9">
      <c r="B2" s="104"/>
      <c r="C2" s="104"/>
      <c r="D2" s="104"/>
      <c r="E2" s="104"/>
      <c r="F2" s="104"/>
      <c r="G2" s="104"/>
      <c r="H2" s="104"/>
      <c r="I2" s="105"/>
    </row>
    <row r="3" spans="2:9">
      <c r="B3" s="104" t="s">
        <v>60</v>
      </c>
      <c r="C3" s="104"/>
      <c r="D3" s="106" t="s">
        <v>61</v>
      </c>
      <c r="E3" s="107">
        <v>0.94769999999999999</v>
      </c>
      <c r="F3" s="104"/>
      <c r="G3" s="104"/>
      <c r="H3" s="104"/>
      <c r="I3" s="105"/>
    </row>
    <row r="4" spans="2:9">
      <c r="B4" s="104"/>
      <c r="C4" s="104"/>
      <c r="D4" s="104"/>
      <c r="E4" s="104"/>
      <c r="F4" s="104"/>
      <c r="G4" s="104"/>
      <c r="H4" s="104"/>
      <c r="I4" s="105"/>
    </row>
    <row r="5" spans="2:9" ht="15.75" thickBot="1">
      <c r="B5" s="104"/>
      <c r="C5" s="104"/>
      <c r="D5" s="104"/>
      <c r="E5" s="104"/>
      <c r="F5" s="104"/>
      <c r="G5" s="104"/>
      <c r="H5" s="104"/>
      <c r="I5" s="105"/>
    </row>
    <row r="6" spans="2:9" ht="15.75" thickBot="1">
      <c r="B6" s="374" t="s">
        <v>62</v>
      </c>
      <c r="C6" s="375"/>
      <c r="D6" s="112" t="s">
        <v>33</v>
      </c>
      <c r="E6" s="113" t="s">
        <v>30</v>
      </c>
      <c r="F6" s="114" t="s">
        <v>63</v>
      </c>
      <c r="G6" s="114" t="s">
        <v>64</v>
      </c>
      <c r="H6" s="115" t="s">
        <v>7</v>
      </c>
      <c r="I6" s="105"/>
    </row>
    <row r="7" spans="2:9" ht="13.9" customHeight="1" thickBot="1">
      <c r="B7" s="376" t="s">
        <v>59</v>
      </c>
      <c r="C7" s="377"/>
      <c r="D7" s="116" t="s">
        <v>65</v>
      </c>
      <c r="E7" s="117" t="s">
        <v>66</v>
      </c>
      <c r="F7" s="118">
        <f>D15</f>
        <v>62.4</v>
      </c>
      <c r="G7" s="118">
        <f>D14+F14</f>
        <v>1316.0998440000001</v>
      </c>
      <c r="H7" s="119">
        <f>F7+G7</f>
        <v>1378.4998440000002</v>
      </c>
      <c r="I7" s="105"/>
    </row>
    <row r="8" spans="2:9" ht="26.25" thickBot="1">
      <c r="B8" s="120" t="s">
        <v>67</v>
      </c>
      <c r="C8" s="121"/>
      <c r="D8" s="122" t="s">
        <v>33</v>
      </c>
      <c r="E8" s="122" t="s">
        <v>30</v>
      </c>
      <c r="F8" s="122" t="s">
        <v>68</v>
      </c>
      <c r="G8" s="122" t="s">
        <v>69</v>
      </c>
      <c r="H8" s="123" t="s">
        <v>70</v>
      </c>
      <c r="I8" s="105"/>
    </row>
    <row r="9" spans="2:9" ht="13.9" customHeight="1">
      <c r="B9" s="124" t="s">
        <v>71</v>
      </c>
      <c r="C9" s="125" t="s">
        <v>95</v>
      </c>
      <c r="D9" s="126" t="s">
        <v>72</v>
      </c>
      <c r="E9" s="127" t="s">
        <v>73</v>
      </c>
      <c r="F9" s="128">
        <v>6</v>
      </c>
      <c r="G9" s="128">
        <v>75.010000000000005</v>
      </c>
      <c r="H9" s="129">
        <f>F9*G9</f>
        <v>450.06000000000006</v>
      </c>
      <c r="I9" s="105"/>
    </row>
    <row r="10" spans="2:9" ht="13.9" customHeight="1">
      <c r="B10" s="124" t="s">
        <v>74</v>
      </c>
      <c r="C10" s="125" t="s">
        <v>95</v>
      </c>
      <c r="D10" s="126" t="s">
        <v>75</v>
      </c>
      <c r="E10" s="127" t="s">
        <v>73</v>
      </c>
      <c r="F10" s="128">
        <v>4</v>
      </c>
      <c r="G10" s="128">
        <v>14.31</v>
      </c>
      <c r="H10" s="129">
        <f>F10*G10</f>
        <v>57.24</v>
      </c>
      <c r="I10" s="105"/>
    </row>
    <row r="11" spans="2:9" ht="13.9" customHeight="1">
      <c r="B11" s="130" t="s">
        <v>76</v>
      </c>
      <c r="C11" s="131" t="s">
        <v>95</v>
      </c>
      <c r="D11" s="126" t="s">
        <v>77</v>
      </c>
      <c r="E11" s="132" t="s">
        <v>66</v>
      </c>
      <c r="F11" s="133">
        <v>10</v>
      </c>
      <c r="G11" s="134">
        <v>1.74</v>
      </c>
      <c r="H11" s="129">
        <f>F11*G11</f>
        <v>17.399999999999999</v>
      </c>
      <c r="I11" s="105"/>
    </row>
    <row r="12" spans="2:9" ht="13.9" customHeight="1">
      <c r="B12" s="130"/>
      <c r="C12" s="131" t="s">
        <v>94</v>
      </c>
      <c r="D12" s="135" t="s">
        <v>78</v>
      </c>
      <c r="E12" s="132" t="s">
        <v>66</v>
      </c>
      <c r="F12" s="133">
        <v>5</v>
      </c>
      <c r="G12" s="133">
        <v>9</v>
      </c>
      <c r="H12" s="129">
        <f>F12*G12</f>
        <v>45</v>
      </c>
      <c r="I12" s="105"/>
    </row>
    <row r="13" spans="2:9" ht="13.9" customHeight="1">
      <c r="B13" s="130" t="s">
        <v>79</v>
      </c>
      <c r="C13" s="131" t="s">
        <v>95</v>
      </c>
      <c r="D13" s="135" t="s">
        <v>80</v>
      </c>
      <c r="E13" s="132" t="s">
        <v>73</v>
      </c>
      <c r="F13" s="133">
        <v>2</v>
      </c>
      <c r="G13" s="133">
        <v>84.21</v>
      </c>
      <c r="H13" s="129">
        <f>F13*G13</f>
        <v>168.42</v>
      </c>
      <c r="I13" s="105"/>
    </row>
    <row r="14" spans="2:9" ht="20.25" customHeight="1">
      <c r="B14" s="136" t="s">
        <v>81</v>
      </c>
      <c r="C14" s="137"/>
      <c r="D14" s="138">
        <f>H9+H10+H13</f>
        <v>675.72</v>
      </c>
      <c r="E14" s="139" t="s">
        <v>82</v>
      </c>
      <c r="F14" s="140">
        <f>D14*E3</f>
        <v>640.37984400000005</v>
      </c>
      <c r="G14" s="139" t="s">
        <v>83</v>
      </c>
      <c r="H14" s="141">
        <f>D14+F14</f>
        <v>1316.0998440000001</v>
      </c>
      <c r="I14" s="105"/>
    </row>
    <row r="15" spans="2:9" ht="20.25" customHeight="1" thickBot="1">
      <c r="B15" s="142" t="s">
        <v>84</v>
      </c>
      <c r="C15" s="143"/>
      <c r="D15" s="144">
        <f>H11+H12</f>
        <v>62.4</v>
      </c>
      <c r="E15" s="145" t="s">
        <v>85</v>
      </c>
      <c r="F15" s="144">
        <v>0</v>
      </c>
      <c r="G15" s="145" t="s">
        <v>86</v>
      </c>
      <c r="H15" s="146">
        <f>D15+F15</f>
        <v>62.4</v>
      </c>
      <c r="I15" s="105"/>
    </row>
    <row r="16" spans="2:9" ht="15.75" thickBot="1">
      <c r="B16" s="147" t="s">
        <v>86</v>
      </c>
      <c r="C16" s="148"/>
      <c r="D16" s="148"/>
      <c r="E16" s="148"/>
      <c r="F16" s="148"/>
      <c r="G16" s="149"/>
      <c r="H16" s="150">
        <f>H14+H15</f>
        <v>1378.4998440000002</v>
      </c>
      <c r="I16" s="105"/>
    </row>
    <row r="17" spans="2:9" ht="15.75" thickBot="1">
      <c r="B17" s="111"/>
      <c r="C17" s="111"/>
      <c r="D17" s="111"/>
      <c r="E17" s="111"/>
      <c r="F17" s="111"/>
      <c r="G17" s="111"/>
      <c r="H17" s="111"/>
      <c r="I17" s="105"/>
    </row>
    <row r="18" spans="2:9" ht="15.75" thickBot="1">
      <c r="B18" s="367" t="s">
        <v>62</v>
      </c>
      <c r="C18" s="368"/>
      <c r="D18" s="151" t="s">
        <v>33</v>
      </c>
      <c r="E18" s="152" t="s">
        <v>30</v>
      </c>
      <c r="F18" s="153" t="s">
        <v>63</v>
      </c>
      <c r="G18" s="153" t="s">
        <v>64</v>
      </c>
      <c r="H18" s="154" t="s">
        <v>7</v>
      </c>
      <c r="I18" s="105"/>
    </row>
    <row r="19" spans="2:9" ht="15.75" thickBot="1">
      <c r="B19" s="369"/>
      <c r="C19" s="370"/>
      <c r="D19" s="155" t="s">
        <v>87</v>
      </c>
      <c r="E19" s="156" t="s">
        <v>47</v>
      </c>
      <c r="F19" s="157">
        <f>D26</f>
        <v>46.950599999999994</v>
      </c>
      <c r="G19" s="157">
        <f>D25</f>
        <v>9.5498599999999989</v>
      </c>
      <c r="H19" s="158">
        <f>F19+G19</f>
        <v>56.50045999999999</v>
      </c>
      <c r="I19" s="105"/>
    </row>
    <row r="20" spans="2:9" ht="26.25" thickBot="1">
      <c r="B20" s="159" t="s">
        <v>67</v>
      </c>
      <c r="C20" s="160"/>
      <c r="D20" s="161" t="s">
        <v>33</v>
      </c>
      <c r="E20" s="161" t="s">
        <v>30</v>
      </c>
      <c r="F20" s="161" t="s">
        <v>68</v>
      </c>
      <c r="G20" s="161" t="s">
        <v>69</v>
      </c>
      <c r="H20" s="162" t="s">
        <v>70</v>
      </c>
      <c r="I20" s="105"/>
    </row>
    <row r="21" spans="2:9" ht="25.5">
      <c r="B21" s="163">
        <v>88309</v>
      </c>
      <c r="C21" s="164" t="s">
        <v>88</v>
      </c>
      <c r="D21" s="165" t="s">
        <v>89</v>
      </c>
      <c r="E21" s="166" t="s">
        <v>73</v>
      </c>
      <c r="F21" s="167">
        <v>0.42199999999999999</v>
      </c>
      <c r="G21" s="168">
        <v>16.329999999999998</v>
      </c>
      <c r="H21" s="169">
        <f>G21*F21</f>
        <v>6.8912599999999991</v>
      </c>
    </row>
    <row r="22" spans="2:9" ht="25.5">
      <c r="B22" s="163">
        <v>88316</v>
      </c>
      <c r="C22" s="165" t="s">
        <v>88</v>
      </c>
      <c r="D22" s="170" t="s">
        <v>90</v>
      </c>
      <c r="E22" s="166" t="s">
        <v>73</v>
      </c>
      <c r="F22" s="108">
        <v>0.21099999999999999</v>
      </c>
      <c r="G22" s="168">
        <v>12.6</v>
      </c>
      <c r="H22" s="169">
        <f>G22*F22</f>
        <v>2.6585999999999999</v>
      </c>
    </row>
    <row r="23" spans="2:9" ht="25.5">
      <c r="B23" s="163">
        <v>38545</v>
      </c>
      <c r="C23" s="165" t="s">
        <v>88</v>
      </c>
      <c r="D23" s="170" t="s">
        <v>91</v>
      </c>
      <c r="E23" s="165" t="s">
        <v>47</v>
      </c>
      <c r="F23" s="167">
        <v>1.33</v>
      </c>
      <c r="G23" s="171">
        <v>6.52</v>
      </c>
      <c r="H23" s="169">
        <f t="shared" ref="H23:H24" si="0">G23*F23</f>
        <v>8.6715999999999998</v>
      </c>
    </row>
    <row r="24" spans="2:9" ht="25.5">
      <c r="B24" s="163"/>
      <c r="C24" s="165" t="s">
        <v>92</v>
      </c>
      <c r="D24" s="170" t="s">
        <v>93</v>
      </c>
      <c r="E24" s="165" t="s">
        <v>47</v>
      </c>
      <c r="F24" s="108">
        <v>1.01</v>
      </c>
      <c r="G24" s="171">
        <v>37.9</v>
      </c>
      <c r="H24" s="169">
        <f t="shared" si="0"/>
        <v>38.278999999999996</v>
      </c>
    </row>
    <row r="25" spans="2:9">
      <c r="B25" s="172" t="s">
        <v>81</v>
      </c>
      <c r="C25" s="173"/>
      <c r="D25" s="174">
        <f>H21+H22</f>
        <v>9.5498599999999989</v>
      </c>
      <c r="E25" s="175"/>
      <c r="F25" s="174"/>
      <c r="G25" s="175"/>
      <c r="H25" s="176"/>
    </row>
    <row r="26" spans="2:9" ht="15.75" thickBot="1">
      <c r="B26" s="177" t="s">
        <v>84</v>
      </c>
      <c r="C26" s="178"/>
      <c r="D26" s="179">
        <f>H23+H24</f>
        <v>46.950599999999994</v>
      </c>
      <c r="E26" s="180"/>
      <c r="F26" s="179"/>
      <c r="G26" s="180"/>
      <c r="H26" s="181"/>
    </row>
    <row r="27" spans="2:9" ht="15.75" thickBot="1">
      <c r="B27" s="182" t="s">
        <v>86</v>
      </c>
      <c r="C27" s="371">
        <f>D25+D26</f>
        <v>56.50045999999999</v>
      </c>
      <c r="D27" s="372"/>
      <c r="E27" s="372"/>
      <c r="F27" s="372"/>
      <c r="G27" s="372"/>
      <c r="H27" s="373"/>
    </row>
    <row r="28" spans="2:9" ht="15.75" thickBot="1">
      <c r="B28" s="183"/>
      <c r="C28" s="85"/>
      <c r="D28" s="85"/>
      <c r="E28" s="85"/>
      <c r="F28" s="85"/>
      <c r="G28" s="85"/>
      <c r="H28" s="85"/>
    </row>
    <row r="29" spans="2:9" ht="15.75" thickBot="1">
      <c r="B29" s="367" t="s">
        <v>62</v>
      </c>
      <c r="C29" s="368"/>
      <c r="D29" s="151" t="s">
        <v>33</v>
      </c>
      <c r="E29" s="152" t="s">
        <v>30</v>
      </c>
      <c r="F29" s="153" t="s">
        <v>63</v>
      </c>
      <c r="G29" s="153" t="s">
        <v>64</v>
      </c>
      <c r="H29" s="154" t="s">
        <v>7</v>
      </c>
    </row>
    <row r="30" spans="2:9" ht="15.75" thickBot="1">
      <c r="B30" s="369"/>
      <c r="C30" s="370"/>
      <c r="D30" s="155" t="s">
        <v>58</v>
      </c>
      <c r="E30" s="156" t="s">
        <v>47</v>
      </c>
      <c r="F30" s="157">
        <f>D37</f>
        <v>46.950599999999994</v>
      </c>
      <c r="G30" s="157">
        <f>D36</f>
        <v>9.5498599999999989</v>
      </c>
      <c r="H30" s="158">
        <f>F30+G30</f>
        <v>56.50045999999999</v>
      </c>
    </row>
    <row r="31" spans="2:9" ht="26.25" thickBot="1">
      <c r="B31" s="159" t="s">
        <v>67</v>
      </c>
      <c r="C31" s="160"/>
      <c r="D31" s="161" t="s">
        <v>33</v>
      </c>
      <c r="E31" s="161" t="s">
        <v>30</v>
      </c>
      <c r="F31" s="161" t="s">
        <v>68</v>
      </c>
      <c r="G31" s="161" t="s">
        <v>69</v>
      </c>
      <c r="H31" s="162" t="s">
        <v>70</v>
      </c>
    </row>
    <row r="32" spans="2:9" ht="25.5">
      <c r="B32" s="163">
        <v>88309</v>
      </c>
      <c r="C32" s="164" t="s">
        <v>88</v>
      </c>
      <c r="D32" s="165" t="s">
        <v>89</v>
      </c>
      <c r="E32" s="166" t="s">
        <v>73</v>
      </c>
      <c r="F32" s="167">
        <v>0.42199999999999999</v>
      </c>
      <c r="G32" s="168">
        <v>16.329999999999998</v>
      </c>
      <c r="H32" s="169">
        <f>G32*F32</f>
        <v>6.8912599999999991</v>
      </c>
    </row>
    <row r="33" spans="2:8" ht="25.5">
      <c r="B33" s="163">
        <v>88316</v>
      </c>
      <c r="C33" s="165" t="s">
        <v>88</v>
      </c>
      <c r="D33" s="170" t="s">
        <v>90</v>
      </c>
      <c r="E33" s="166" t="s">
        <v>73</v>
      </c>
      <c r="F33" s="108">
        <v>0.21099999999999999</v>
      </c>
      <c r="G33" s="168">
        <v>12.6</v>
      </c>
      <c r="H33" s="169">
        <f>G33*F33</f>
        <v>2.6585999999999999</v>
      </c>
    </row>
    <row r="34" spans="2:8" ht="25.5">
      <c r="B34" s="163">
        <v>38545</v>
      </c>
      <c r="C34" s="165" t="s">
        <v>88</v>
      </c>
      <c r="D34" s="170" t="s">
        <v>91</v>
      </c>
      <c r="E34" s="165" t="s">
        <v>47</v>
      </c>
      <c r="F34" s="167">
        <v>1.33</v>
      </c>
      <c r="G34" s="171">
        <v>6.52</v>
      </c>
      <c r="H34" s="169">
        <f t="shared" ref="H34:H35" si="1">G34*F34</f>
        <v>8.6715999999999998</v>
      </c>
    </row>
    <row r="35" spans="2:8" ht="25.5">
      <c r="B35" s="163"/>
      <c r="C35" s="165" t="s">
        <v>92</v>
      </c>
      <c r="D35" s="170" t="s">
        <v>93</v>
      </c>
      <c r="E35" s="165" t="s">
        <v>47</v>
      </c>
      <c r="F35" s="108">
        <v>1.01</v>
      </c>
      <c r="G35" s="171">
        <v>37.9</v>
      </c>
      <c r="H35" s="169">
        <f t="shared" si="1"/>
        <v>38.278999999999996</v>
      </c>
    </row>
    <row r="36" spans="2:8">
      <c r="B36" s="172" t="s">
        <v>81</v>
      </c>
      <c r="C36" s="173"/>
      <c r="D36" s="174">
        <f>H32+H33</f>
        <v>9.5498599999999989</v>
      </c>
      <c r="E36" s="175"/>
      <c r="F36" s="174"/>
      <c r="G36" s="175"/>
      <c r="H36" s="176"/>
    </row>
    <row r="37" spans="2:8" ht="15.75" thickBot="1">
      <c r="B37" s="177" t="s">
        <v>84</v>
      </c>
      <c r="C37" s="178"/>
      <c r="D37" s="179">
        <f>H34+H35</f>
        <v>46.950599999999994</v>
      </c>
      <c r="E37" s="180"/>
      <c r="F37" s="179"/>
      <c r="G37" s="180"/>
      <c r="H37" s="181"/>
    </row>
    <row r="38" spans="2:8" ht="15.75" thickBot="1">
      <c r="B38" s="182" t="s">
        <v>86</v>
      </c>
      <c r="C38" s="371">
        <f>D36+D37</f>
        <v>56.50045999999999</v>
      </c>
      <c r="D38" s="372"/>
      <c r="E38" s="372"/>
      <c r="F38" s="372"/>
      <c r="G38" s="372"/>
      <c r="H38" s="373"/>
    </row>
    <row r="39" spans="2:8">
      <c r="B39" s="85"/>
      <c r="C39" s="85"/>
      <c r="D39" s="85"/>
      <c r="E39" s="85"/>
      <c r="F39" s="85"/>
      <c r="G39" s="85"/>
      <c r="H39" s="85"/>
    </row>
    <row r="40" spans="2:8">
      <c r="B40" s="85"/>
      <c r="C40" s="85"/>
      <c r="D40" s="85"/>
      <c r="E40" s="85"/>
      <c r="F40" s="85"/>
      <c r="G40" s="85"/>
      <c r="H40" s="85"/>
    </row>
  </sheetData>
  <mergeCells count="8">
    <mergeCell ref="B29:C29"/>
    <mergeCell ref="B30:C30"/>
    <mergeCell ref="C38:H38"/>
    <mergeCell ref="B6:C6"/>
    <mergeCell ref="B7:C7"/>
    <mergeCell ref="B18:C18"/>
    <mergeCell ref="B19:C19"/>
    <mergeCell ref="C27:H2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Planilha</vt:lpstr>
      <vt:lpstr>Cronograma</vt:lpstr>
      <vt:lpstr>Itens de Relevância</vt:lpstr>
      <vt:lpstr>Composição</vt:lpstr>
      <vt:lpstr>Cronograma!Area_de_impressao</vt:lpstr>
      <vt:lpstr>'Itens de Relevância'!Area_de_impressao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caio</cp:lastModifiedBy>
  <cp:lastPrinted>2022-07-14T13:55:07Z</cp:lastPrinted>
  <dcterms:created xsi:type="dcterms:W3CDTF">2014-10-13T17:21:51Z</dcterms:created>
  <dcterms:modified xsi:type="dcterms:W3CDTF">2022-07-14T13:56:57Z</dcterms:modified>
</cp:coreProperties>
</file>